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527" firstSheet="1" activeTab="1"/>
  </bookViews>
  <sheets>
    <sheet name="JOTQRSE" sheetId="1" state="hidden" r:id="rId1"/>
    <sheet name="1" sheetId="2" r:id="rId2"/>
  </sheets>
  <definedNames>
    <definedName name="_xlnm.Print_Titles" localSheetId="1">'1'!$1:$3</definedName>
    <definedName name="_xlnm._FilterDatabase" localSheetId="1" hidden="1">'1'!$A$3:$I$118</definedName>
  </definedNames>
  <calcPr fullCalcOnLoad="1"/>
</workbook>
</file>

<file path=xl/sharedStrings.xml><?xml version="1.0" encoding="utf-8"?>
<sst xmlns="http://schemas.openxmlformats.org/spreadsheetml/2006/main" count="219" uniqueCount="40">
  <si>
    <t>陵水黎族自治县2020年公开招聘卫健系统事业单位专业技术人员考试综合成绩表</t>
  </si>
  <si>
    <t>制表：陵水黎族自治县人力资源和社会保障局</t>
  </si>
  <si>
    <t xml:space="preserve">     日期：2020年11月21日</t>
  </si>
  <si>
    <t>姓名</t>
  </si>
  <si>
    <t>性别</t>
  </si>
  <si>
    <t>报考单位</t>
  </si>
  <si>
    <t>报考岗位</t>
  </si>
  <si>
    <r>
      <t>招考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职数</t>
    </r>
  </si>
  <si>
    <r>
      <t>笔试成绩</t>
    </r>
    <r>
      <rPr>
        <sz val="11"/>
        <rFont val="Times New Roman"/>
        <family val="1"/>
      </rPr>
      <t xml:space="preserve">                       </t>
    </r>
  </si>
  <si>
    <t>面试成绩</t>
  </si>
  <si>
    <t>综合成绩</t>
  </si>
  <si>
    <t>排名</t>
  </si>
  <si>
    <t>备注</t>
  </si>
  <si>
    <t>陵水县疾病预防控制中心</t>
  </si>
  <si>
    <t>0101_专业技术岗位1（疾病预防控制）</t>
  </si>
  <si>
    <t>钟捷羽</t>
  </si>
  <si>
    <t>翁超伦</t>
  </si>
  <si>
    <t>0102_专业技术岗位2（检验检测）</t>
  </si>
  <si>
    <t>0103_专业技术岗位3（疫苗冷链管理）</t>
  </si>
  <si>
    <t>0104_专业技术岗位4（健康教育）</t>
  </si>
  <si>
    <t>陵水县乡镇卫生院财务管理中心</t>
  </si>
  <si>
    <t>0105_专业技术岗位</t>
  </si>
  <si>
    <t>陵水县皮肤性病与精神卫生防治中心</t>
  </si>
  <si>
    <t>0106_专业技术岗位</t>
  </si>
  <si>
    <t>乡镇卫生院（本号、长城、城镇、英州、黎安卫生院）</t>
  </si>
  <si>
    <t>0112_妇产科医生</t>
  </si>
  <si>
    <t>乡镇卫生院（祖关、吊罗山、提蒙卫生院）</t>
  </si>
  <si>
    <t>0115_内科医生</t>
  </si>
  <si>
    <t>隆广中心卫生院</t>
  </si>
  <si>
    <t>0116_康复科医生</t>
  </si>
  <si>
    <t>乡镇卫生院（本号、新村、文罗、光坡卫生院）</t>
  </si>
  <si>
    <t>0109_专业技术岗位3</t>
  </si>
  <si>
    <t>乡镇卫生院（本号、三才、英州卫生院）</t>
  </si>
  <si>
    <t>0110_专业技术岗位4</t>
  </si>
  <si>
    <t>乡镇卫生院（田仔、文罗、群英、长城、祖关、城镇、大里、吊罗山、英州、隆广、椰林、光坡卫生院）</t>
  </si>
  <si>
    <t>0113_全科医生</t>
  </si>
  <si>
    <t>乡镇卫生院（田仔、群英、军田、隆广中心、黎安、提蒙卫生院）</t>
  </si>
  <si>
    <t>0107_专业技术岗位1</t>
  </si>
  <si>
    <t>乡镇卫生院（椰林、英州中心、提蒙卫生院）</t>
  </si>
  <si>
    <t>0108_专业技术岗位2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</si>
</sst>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5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/>
      <protection locked="0"/>
    </xf>
    <xf numFmtId="176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7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8.75390625" style="0" customWidth="1"/>
    <col min="2" max="2" width="5.625" style="0" customWidth="1"/>
    <col min="3" max="3" width="48.625" style="0" customWidth="1"/>
    <col min="4" max="4" width="20.50390625" style="0" customWidth="1"/>
    <col min="5" max="5" width="5.125" style="0" customWidth="1"/>
    <col min="6" max="6" width="9.50390625" style="4" customWidth="1"/>
    <col min="7" max="8" width="9.50390625" style="0" customWidth="1"/>
    <col min="9" max="9" width="7.75390625" style="5" customWidth="1"/>
    <col min="10" max="10" width="4.375" style="0" customWidth="1"/>
  </cols>
  <sheetData>
    <row r="1" spans="1:10" ht="27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27" customHeight="1">
      <c r="A2" s="8" t="s">
        <v>1</v>
      </c>
      <c r="B2" s="8"/>
      <c r="C2" s="8"/>
      <c r="D2" s="8"/>
      <c r="E2" s="8"/>
      <c r="F2" s="9"/>
      <c r="G2" s="10" t="s">
        <v>2</v>
      </c>
      <c r="H2" s="10"/>
      <c r="I2" s="10"/>
      <c r="J2" s="10"/>
    </row>
    <row r="3" spans="1:10" s="2" customFormat="1" ht="34.5" customHeight="1">
      <c r="A3" s="11" t="s">
        <v>3</v>
      </c>
      <c r="B3" s="11" t="s">
        <v>4</v>
      </c>
      <c r="C3" s="12" t="s">
        <v>5</v>
      </c>
      <c r="D3" s="11" t="s">
        <v>6</v>
      </c>
      <c r="E3" s="11" t="s">
        <v>7</v>
      </c>
      <c r="F3" s="13" t="s">
        <v>8</v>
      </c>
      <c r="G3" s="13" t="s">
        <v>9</v>
      </c>
      <c r="H3" s="13" t="s">
        <v>10</v>
      </c>
      <c r="I3" s="11" t="s">
        <v>11</v>
      </c>
      <c r="J3" s="24" t="s">
        <v>12</v>
      </c>
    </row>
    <row r="4" spans="1:10" s="3" customFormat="1" ht="28.5" customHeight="1">
      <c r="A4" s="14" t="str">
        <f>"陈孝孟"</f>
        <v>陈孝孟</v>
      </c>
      <c r="B4" s="14" t="str">
        <f aca="true" t="shared" si="0" ref="B4:B7">"男"</f>
        <v>男</v>
      </c>
      <c r="C4" s="15" t="s">
        <v>13</v>
      </c>
      <c r="D4" s="14" t="s">
        <v>14</v>
      </c>
      <c r="E4" s="15">
        <v>5</v>
      </c>
      <c r="F4" s="16">
        <v>61.8</v>
      </c>
      <c r="G4" s="17">
        <v>88.8</v>
      </c>
      <c r="H4" s="13">
        <f aca="true" t="shared" si="1" ref="H4:H18">F4*0.6+G4*0.4</f>
        <v>72.6</v>
      </c>
      <c r="I4" s="25">
        <v>1</v>
      </c>
      <c r="J4" s="26"/>
    </row>
    <row r="5" spans="1:10" s="3" customFormat="1" ht="28.5" customHeight="1">
      <c r="A5" s="14" t="str">
        <f>"郑就"</f>
        <v>郑就</v>
      </c>
      <c r="B5" s="14" t="str">
        <f t="shared" si="0"/>
        <v>男</v>
      </c>
      <c r="C5" s="15" t="s">
        <v>13</v>
      </c>
      <c r="D5" s="14" t="s">
        <v>14</v>
      </c>
      <c r="E5" s="15">
        <v>5</v>
      </c>
      <c r="F5" s="16">
        <v>61.7</v>
      </c>
      <c r="G5" s="17">
        <v>78.4</v>
      </c>
      <c r="H5" s="13">
        <f t="shared" si="1"/>
        <v>68.38000000000001</v>
      </c>
      <c r="I5" s="25">
        <v>2</v>
      </c>
      <c r="J5" s="26"/>
    </row>
    <row r="6" spans="1:10" s="3" customFormat="1" ht="28.5" customHeight="1">
      <c r="A6" s="14" t="str">
        <f>"陈泽浩"</f>
        <v>陈泽浩</v>
      </c>
      <c r="B6" s="14" t="str">
        <f t="shared" si="0"/>
        <v>男</v>
      </c>
      <c r="C6" s="15" t="s">
        <v>13</v>
      </c>
      <c r="D6" s="14" t="s">
        <v>14</v>
      </c>
      <c r="E6" s="15">
        <v>5</v>
      </c>
      <c r="F6" s="16">
        <v>60.2</v>
      </c>
      <c r="G6" s="17">
        <v>77.2</v>
      </c>
      <c r="H6" s="13">
        <f t="shared" si="1"/>
        <v>67</v>
      </c>
      <c r="I6" s="25">
        <v>3</v>
      </c>
      <c r="J6" s="26"/>
    </row>
    <row r="7" spans="1:10" s="3" customFormat="1" ht="28.5" customHeight="1">
      <c r="A7" s="14" t="str">
        <f>"梁庆碧"</f>
        <v>梁庆碧</v>
      </c>
      <c r="B7" s="14" t="str">
        <f t="shared" si="0"/>
        <v>男</v>
      </c>
      <c r="C7" s="15" t="s">
        <v>13</v>
      </c>
      <c r="D7" s="14" t="s">
        <v>14</v>
      </c>
      <c r="E7" s="15">
        <v>5</v>
      </c>
      <c r="F7" s="16">
        <v>55.5</v>
      </c>
      <c r="G7" s="17">
        <v>79.6</v>
      </c>
      <c r="H7" s="13">
        <f t="shared" si="1"/>
        <v>65.14</v>
      </c>
      <c r="I7" s="25">
        <v>4</v>
      </c>
      <c r="J7" s="26"/>
    </row>
    <row r="8" spans="1:10" s="3" customFormat="1" ht="28.5" customHeight="1">
      <c r="A8" s="14" t="str">
        <f>"连珈敏"</f>
        <v>连珈敏</v>
      </c>
      <c r="B8" s="14" t="str">
        <f aca="true" t="shared" si="2" ref="B8:B14">"女"</f>
        <v>女</v>
      </c>
      <c r="C8" s="15" t="s">
        <v>13</v>
      </c>
      <c r="D8" s="14" t="s">
        <v>14</v>
      </c>
      <c r="E8" s="15">
        <v>5</v>
      </c>
      <c r="F8" s="16">
        <v>59.1</v>
      </c>
      <c r="G8" s="17">
        <v>74</v>
      </c>
      <c r="H8" s="13">
        <f t="shared" si="1"/>
        <v>65.06</v>
      </c>
      <c r="I8" s="25">
        <v>5</v>
      </c>
      <c r="J8" s="26"/>
    </row>
    <row r="9" spans="1:10" s="3" customFormat="1" ht="28.5" customHeight="1">
      <c r="A9" s="14" t="str">
        <f>"侯玉环"</f>
        <v>侯玉环</v>
      </c>
      <c r="B9" s="14" t="str">
        <f t="shared" si="2"/>
        <v>女</v>
      </c>
      <c r="C9" s="15" t="s">
        <v>13</v>
      </c>
      <c r="D9" s="14" t="s">
        <v>14</v>
      </c>
      <c r="E9" s="15">
        <v>5</v>
      </c>
      <c r="F9" s="16">
        <v>57.8</v>
      </c>
      <c r="G9" s="17">
        <v>73.2</v>
      </c>
      <c r="H9" s="13">
        <f t="shared" si="1"/>
        <v>63.96</v>
      </c>
      <c r="I9" s="25">
        <v>6</v>
      </c>
      <c r="J9" s="26"/>
    </row>
    <row r="10" spans="1:10" s="3" customFormat="1" ht="28.5" customHeight="1">
      <c r="A10" s="14" t="str">
        <f>"王天娃"</f>
        <v>王天娃</v>
      </c>
      <c r="B10" s="14" t="str">
        <f t="shared" si="2"/>
        <v>女</v>
      </c>
      <c r="C10" s="15" t="s">
        <v>13</v>
      </c>
      <c r="D10" s="14" t="s">
        <v>14</v>
      </c>
      <c r="E10" s="15">
        <v>5</v>
      </c>
      <c r="F10" s="16">
        <v>54.6</v>
      </c>
      <c r="G10" s="17">
        <v>78</v>
      </c>
      <c r="H10" s="13">
        <f t="shared" si="1"/>
        <v>63.96</v>
      </c>
      <c r="I10" s="25">
        <v>7</v>
      </c>
      <c r="J10" s="26"/>
    </row>
    <row r="11" spans="1:10" s="3" customFormat="1" ht="28.5" customHeight="1">
      <c r="A11" s="18" t="s">
        <v>15</v>
      </c>
      <c r="B11" s="14" t="str">
        <f t="shared" si="2"/>
        <v>女</v>
      </c>
      <c r="C11" s="15" t="s">
        <v>13</v>
      </c>
      <c r="D11" s="14" t="s">
        <v>14</v>
      </c>
      <c r="E11" s="15">
        <v>5</v>
      </c>
      <c r="F11" s="16">
        <v>54.4</v>
      </c>
      <c r="G11" s="17">
        <v>77.4</v>
      </c>
      <c r="H11" s="13">
        <f t="shared" si="1"/>
        <v>63.60000000000001</v>
      </c>
      <c r="I11" s="25">
        <v>8</v>
      </c>
      <c r="J11" s="26"/>
    </row>
    <row r="12" spans="1:10" s="3" customFormat="1" ht="28.5" customHeight="1">
      <c r="A12" s="14" t="str">
        <f>"吴苗"</f>
        <v>吴苗</v>
      </c>
      <c r="B12" s="14" t="str">
        <f t="shared" si="2"/>
        <v>女</v>
      </c>
      <c r="C12" s="15" t="s">
        <v>13</v>
      </c>
      <c r="D12" s="14" t="s">
        <v>14</v>
      </c>
      <c r="E12" s="15">
        <v>5</v>
      </c>
      <c r="F12" s="16">
        <v>54.6</v>
      </c>
      <c r="G12" s="17">
        <v>76.6</v>
      </c>
      <c r="H12" s="13">
        <f t="shared" si="1"/>
        <v>63.4</v>
      </c>
      <c r="I12" s="25">
        <v>9</v>
      </c>
      <c r="J12" s="26"/>
    </row>
    <row r="13" spans="1:10" s="3" customFormat="1" ht="28.5" customHeight="1">
      <c r="A13" s="14" t="str">
        <f>"吉小妹"</f>
        <v>吉小妹</v>
      </c>
      <c r="B13" s="14" t="str">
        <f t="shared" si="2"/>
        <v>女</v>
      </c>
      <c r="C13" s="15" t="s">
        <v>13</v>
      </c>
      <c r="D13" s="14" t="s">
        <v>14</v>
      </c>
      <c r="E13" s="15">
        <v>5</v>
      </c>
      <c r="F13" s="16">
        <v>58.6</v>
      </c>
      <c r="G13" s="17">
        <v>70.2</v>
      </c>
      <c r="H13" s="13">
        <f t="shared" si="1"/>
        <v>63.239999999999995</v>
      </c>
      <c r="I13" s="25">
        <v>10</v>
      </c>
      <c r="J13" s="26"/>
    </row>
    <row r="14" spans="1:10" s="3" customFormat="1" ht="28.5" customHeight="1">
      <c r="A14" s="14" t="str">
        <f>"胡秋菊"</f>
        <v>胡秋菊</v>
      </c>
      <c r="B14" s="14" t="str">
        <f t="shared" si="2"/>
        <v>女</v>
      </c>
      <c r="C14" s="15" t="s">
        <v>13</v>
      </c>
      <c r="D14" s="14" t="s">
        <v>14</v>
      </c>
      <c r="E14" s="15">
        <v>5</v>
      </c>
      <c r="F14" s="16">
        <v>55.5</v>
      </c>
      <c r="G14" s="17">
        <v>71.6</v>
      </c>
      <c r="H14" s="13">
        <f t="shared" si="1"/>
        <v>61.94</v>
      </c>
      <c r="I14" s="25">
        <v>11</v>
      </c>
      <c r="J14" s="26"/>
    </row>
    <row r="15" spans="1:10" s="3" customFormat="1" ht="28.5" customHeight="1">
      <c r="A15" s="14" t="str">
        <f>"吴挺欧"</f>
        <v>吴挺欧</v>
      </c>
      <c r="B15" s="14" t="str">
        <f>"男"</f>
        <v>男</v>
      </c>
      <c r="C15" s="15" t="s">
        <v>13</v>
      </c>
      <c r="D15" s="14" t="s">
        <v>14</v>
      </c>
      <c r="E15" s="15">
        <v>5</v>
      </c>
      <c r="F15" s="16">
        <v>54.5</v>
      </c>
      <c r="G15" s="17">
        <v>73</v>
      </c>
      <c r="H15" s="13">
        <f t="shared" si="1"/>
        <v>61.9</v>
      </c>
      <c r="I15" s="25">
        <v>12</v>
      </c>
      <c r="J15" s="26"/>
    </row>
    <row r="16" spans="1:10" s="3" customFormat="1" ht="28.5" customHeight="1">
      <c r="A16" s="19" t="s">
        <v>16</v>
      </c>
      <c r="B16" s="20" t="str">
        <f>"男"</f>
        <v>男</v>
      </c>
      <c r="C16" s="15" t="s">
        <v>13</v>
      </c>
      <c r="D16" s="20" t="s">
        <v>14</v>
      </c>
      <c r="E16" s="15">
        <v>5</v>
      </c>
      <c r="F16" s="16">
        <v>53.9</v>
      </c>
      <c r="G16" s="17">
        <v>73.6</v>
      </c>
      <c r="H16" s="13">
        <f t="shared" si="1"/>
        <v>61.779999999999994</v>
      </c>
      <c r="I16" s="25">
        <v>13</v>
      </c>
      <c r="J16" s="26"/>
    </row>
    <row r="17" spans="1:10" s="3" customFormat="1" ht="28.5" customHeight="1">
      <c r="A17" s="14" t="str">
        <f>"杨王娟"</f>
        <v>杨王娟</v>
      </c>
      <c r="B17" s="14" t="str">
        <f>"女"</f>
        <v>女</v>
      </c>
      <c r="C17" s="15" t="s">
        <v>13</v>
      </c>
      <c r="D17" s="14" t="s">
        <v>14</v>
      </c>
      <c r="E17" s="15">
        <v>5</v>
      </c>
      <c r="F17" s="16">
        <v>55.3</v>
      </c>
      <c r="G17" s="17">
        <v>68.6</v>
      </c>
      <c r="H17" s="13">
        <f t="shared" si="1"/>
        <v>60.62</v>
      </c>
      <c r="I17" s="25">
        <v>14</v>
      </c>
      <c r="J17" s="26"/>
    </row>
    <row r="18" spans="1:10" s="3" customFormat="1" ht="28.5" customHeight="1">
      <c r="A18" s="14" t="str">
        <f>"许蓉芳"</f>
        <v>许蓉芳</v>
      </c>
      <c r="B18" s="14" t="str">
        <f>"女"</f>
        <v>女</v>
      </c>
      <c r="C18" s="15" t="s">
        <v>13</v>
      </c>
      <c r="D18" s="14" t="s">
        <v>14</v>
      </c>
      <c r="E18" s="15">
        <v>5</v>
      </c>
      <c r="F18" s="16">
        <v>55.7</v>
      </c>
      <c r="G18" s="17">
        <v>0</v>
      </c>
      <c r="H18" s="13">
        <f t="shared" si="1"/>
        <v>33.42</v>
      </c>
      <c r="I18" s="25">
        <v>15</v>
      </c>
      <c r="J18" s="26"/>
    </row>
    <row r="19" spans="1:10" s="3" customFormat="1" ht="15" customHeight="1">
      <c r="A19" s="21"/>
      <c r="B19" s="22"/>
      <c r="C19" s="22"/>
      <c r="D19" s="22"/>
      <c r="E19" s="22"/>
      <c r="F19" s="22"/>
      <c r="G19" s="22"/>
      <c r="H19" s="22"/>
      <c r="I19" s="22"/>
      <c r="J19" s="27"/>
    </row>
    <row r="20" spans="1:10" s="3" customFormat="1" ht="28.5" customHeight="1">
      <c r="A20" s="14" t="str">
        <f>"陈小应"</f>
        <v>陈小应</v>
      </c>
      <c r="B20" s="14" t="str">
        <f>"女"</f>
        <v>女</v>
      </c>
      <c r="C20" s="15" t="s">
        <v>13</v>
      </c>
      <c r="D20" s="14" t="s">
        <v>17</v>
      </c>
      <c r="E20" s="15">
        <v>3</v>
      </c>
      <c r="F20" s="16">
        <v>62.9</v>
      </c>
      <c r="G20" s="17">
        <v>75</v>
      </c>
      <c r="H20" s="13">
        <f aca="true" t="shared" si="3" ref="H20:H28">F20*0.6+G20*0.4</f>
        <v>67.74</v>
      </c>
      <c r="I20" s="11">
        <v>1</v>
      </c>
      <c r="J20" s="26"/>
    </row>
    <row r="21" spans="1:10" s="3" customFormat="1" ht="28.5" customHeight="1">
      <c r="A21" s="14" t="str">
        <f>"林明妮"</f>
        <v>林明妮</v>
      </c>
      <c r="B21" s="14" t="str">
        <f>"女"</f>
        <v>女</v>
      </c>
      <c r="C21" s="15" t="s">
        <v>13</v>
      </c>
      <c r="D21" s="14" t="s">
        <v>17</v>
      </c>
      <c r="E21" s="15">
        <v>3</v>
      </c>
      <c r="F21" s="16">
        <v>55.2</v>
      </c>
      <c r="G21" s="17">
        <v>81.4</v>
      </c>
      <c r="H21" s="13">
        <f t="shared" si="3"/>
        <v>65.68</v>
      </c>
      <c r="I21" s="11">
        <v>2</v>
      </c>
      <c r="J21" s="26"/>
    </row>
    <row r="22" spans="1:10" s="3" customFormat="1" ht="28.5" customHeight="1">
      <c r="A22" s="14" t="str">
        <f>"黄金妹"</f>
        <v>黄金妹</v>
      </c>
      <c r="B22" s="14" t="str">
        <f>"女"</f>
        <v>女</v>
      </c>
      <c r="C22" s="15" t="s">
        <v>13</v>
      </c>
      <c r="D22" s="14" t="s">
        <v>17</v>
      </c>
      <c r="E22" s="15">
        <v>3</v>
      </c>
      <c r="F22" s="16">
        <v>55</v>
      </c>
      <c r="G22" s="17">
        <v>74.4</v>
      </c>
      <c r="H22" s="13">
        <f t="shared" si="3"/>
        <v>62.760000000000005</v>
      </c>
      <c r="I22" s="11">
        <v>3</v>
      </c>
      <c r="J22" s="26"/>
    </row>
    <row r="23" spans="1:10" s="3" customFormat="1" ht="28.5" customHeight="1">
      <c r="A23" s="14" t="str">
        <f>"董昌吉"</f>
        <v>董昌吉</v>
      </c>
      <c r="B23" s="14" t="str">
        <f>"男"</f>
        <v>男</v>
      </c>
      <c r="C23" s="15" t="s">
        <v>13</v>
      </c>
      <c r="D23" s="14" t="s">
        <v>17</v>
      </c>
      <c r="E23" s="15">
        <v>3</v>
      </c>
      <c r="F23" s="16">
        <v>53.7</v>
      </c>
      <c r="G23" s="17">
        <v>75.6</v>
      </c>
      <c r="H23" s="13">
        <f t="shared" si="3"/>
        <v>62.459999999999994</v>
      </c>
      <c r="I23" s="11">
        <v>4</v>
      </c>
      <c r="J23" s="26"/>
    </row>
    <row r="24" spans="1:10" s="3" customFormat="1" ht="28.5" customHeight="1">
      <c r="A24" s="14" t="str">
        <f>"龙恒锦"</f>
        <v>龙恒锦</v>
      </c>
      <c r="B24" s="14" t="str">
        <f>"女"</f>
        <v>女</v>
      </c>
      <c r="C24" s="15" t="s">
        <v>13</v>
      </c>
      <c r="D24" s="14" t="s">
        <v>17</v>
      </c>
      <c r="E24" s="15">
        <v>3</v>
      </c>
      <c r="F24" s="16">
        <v>51.7</v>
      </c>
      <c r="G24" s="17">
        <v>78.6</v>
      </c>
      <c r="H24" s="13">
        <f t="shared" si="3"/>
        <v>62.459999999999994</v>
      </c>
      <c r="I24" s="11">
        <v>5</v>
      </c>
      <c r="J24" s="26"/>
    </row>
    <row r="25" spans="1:10" s="3" customFormat="1" ht="28.5" customHeight="1">
      <c r="A25" s="14" t="str">
        <f>"郑燕"</f>
        <v>郑燕</v>
      </c>
      <c r="B25" s="14" t="str">
        <f>"女"</f>
        <v>女</v>
      </c>
      <c r="C25" s="15" t="s">
        <v>13</v>
      </c>
      <c r="D25" s="14" t="s">
        <v>17</v>
      </c>
      <c r="E25" s="15">
        <v>3</v>
      </c>
      <c r="F25" s="16">
        <v>54.2</v>
      </c>
      <c r="G25" s="17">
        <v>74.4</v>
      </c>
      <c r="H25" s="13">
        <f t="shared" si="3"/>
        <v>62.28000000000001</v>
      </c>
      <c r="I25" s="11">
        <v>6</v>
      </c>
      <c r="J25" s="26"/>
    </row>
    <row r="26" spans="1:10" s="3" customFormat="1" ht="28.5" customHeight="1">
      <c r="A26" s="14" t="str">
        <f>"苏妍"</f>
        <v>苏妍</v>
      </c>
      <c r="B26" s="14" t="str">
        <f>"女"</f>
        <v>女</v>
      </c>
      <c r="C26" s="15" t="s">
        <v>13</v>
      </c>
      <c r="D26" s="14" t="s">
        <v>17</v>
      </c>
      <c r="E26" s="15">
        <v>3</v>
      </c>
      <c r="F26" s="16">
        <v>56.3</v>
      </c>
      <c r="G26" s="17">
        <v>68.6</v>
      </c>
      <c r="H26" s="13">
        <f t="shared" si="3"/>
        <v>61.21999999999999</v>
      </c>
      <c r="I26" s="11">
        <v>7</v>
      </c>
      <c r="J26" s="26"/>
    </row>
    <row r="27" spans="1:10" s="3" customFormat="1" ht="28.5" customHeight="1">
      <c r="A27" s="14" t="str">
        <f>"杜杨柳"</f>
        <v>杜杨柳</v>
      </c>
      <c r="B27" s="14" t="str">
        <f>"女"</f>
        <v>女</v>
      </c>
      <c r="C27" s="15" t="s">
        <v>13</v>
      </c>
      <c r="D27" s="14" t="s">
        <v>17</v>
      </c>
      <c r="E27" s="15">
        <v>3</v>
      </c>
      <c r="F27" s="16">
        <v>50.3</v>
      </c>
      <c r="G27" s="17">
        <v>71.6</v>
      </c>
      <c r="H27" s="13">
        <f t="shared" si="3"/>
        <v>58.81999999999999</v>
      </c>
      <c r="I27" s="11">
        <v>8</v>
      </c>
      <c r="J27" s="26"/>
    </row>
    <row r="28" spans="1:10" s="3" customFormat="1" ht="28.5" customHeight="1">
      <c r="A28" s="14" t="str">
        <f>"冯明平"</f>
        <v>冯明平</v>
      </c>
      <c r="B28" s="14" t="str">
        <f>"男"</f>
        <v>男</v>
      </c>
      <c r="C28" s="15" t="s">
        <v>13</v>
      </c>
      <c r="D28" s="14" t="s">
        <v>17</v>
      </c>
      <c r="E28" s="15">
        <v>3</v>
      </c>
      <c r="F28" s="16">
        <v>53.2</v>
      </c>
      <c r="G28" s="17">
        <v>0</v>
      </c>
      <c r="H28" s="13">
        <f t="shared" si="3"/>
        <v>31.92</v>
      </c>
      <c r="I28" s="11">
        <v>9</v>
      </c>
      <c r="J28" s="26"/>
    </row>
    <row r="29" spans="1:10" s="3" customFormat="1" ht="15" customHeight="1">
      <c r="A29" s="21"/>
      <c r="B29" s="22"/>
      <c r="C29" s="22"/>
      <c r="D29" s="22"/>
      <c r="E29" s="22"/>
      <c r="F29" s="22"/>
      <c r="G29" s="22"/>
      <c r="H29" s="22"/>
      <c r="I29" s="22"/>
      <c r="J29" s="27"/>
    </row>
    <row r="30" spans="1:10" s="3" customFormat="1" ht="28.5" customHeight="1">
      <c r="A30" s="14" t="str">
        <f>"陈凌仪"</f>
        <v>陈凌仪</v>
      </c>
      <c r="B30" s="14" t="str">
        <f>"女"</f>
        <v>女</v>
      </c>
      <c r="C30" s="15" t="s">
        <v>13</v>
      </c>
      <c r="D30" s="14" t="s">
        <v>18</v>
      </c>
      <c r="E30" s="15">
        <v>1</v>
      </c>
      <c r="F30" s="16">
        <v>72.8</v>
      </c>
      <c r="G30" s="17">
        <v>85.6</v>
      </c>
      <c r="H30" s="13">
        <f>F30*0.6+G30*0.4</f>
        <v>77.92</v>
      </c>
      <c r="I30" s="11">
        <v>1</v>
      </c>
      <c r="J30" s="26"/>
    </row>
    <row r="31" spans="1:10" s="3" customFormat="1" ht="28.5" customHeight="1">
      <c r="A31" s="14" t="str">
        <f>"黄萍"</f>
        <v>黄萍</v>
      </c>
      <c r="B31" s="14" t="str">
        <f>"女"</f>
        <v>女</v>
      </c>
      <c r="C31" s="15" t="s">
        <v>13</v>
      </c>
      <c r="D31" s="14" t="s">
        <v>18</v>
      </c>
      <c r="E31" s="15">
        <v>1</v>
      </c>
      <c r="F31" s="16">
        <v>69.2</v>
      </c>
      <c r="G31" s="17">
        <v>78.2</v>
      </c>
      <c r="H31" s="13">
        <f>F31*0.6+G31*0.4</f>
        <v>72.80000000000001</v>
      </c>
      <c r="I31" s="11">
        <v>2</v>
      </c>
      <c r="J31" s="26"/>
    </row>
    <row r="32" spans="1:10" s="3" customFormat="1" ht="28.5" customHeight="1">
      <c r="A32" s="14" t="str">
        <f>"梁婷"</f>
        <v>梁婷</v>
      </c>
      <c r="B32" s="14" t="str">
        <f>"女"</f>
        <v>女</v>
      </c>
      <c r="C32" s="15" t="s">
        <v>13</v>
      </c>
      <c r="D32" s="14" t="s">
        <v>18</v>
      </c>
      <c r="E32" s="15">
        <v>1</v>
      </c>
      <c r="F32" s="16">
        <v>71.7</v>
      </c>
      <c r="G32" s="17">
        <v>71.8</v>
      </c>
      <c r="H32" s="13">
        <f>F32*0.6+G32*0.4</f>
        <v>71.74000000000001</v>
      </c>
      <c r="I32" s="11">
        <v>3</v>
      </c>
      <c r="J32" s="26"/>
    </row>
    <row r="33" spans="1:10" s="3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7"/>
    </row>
    <row r="34" spans="1:10" s="3" customFormat="1" ht="28.5" customHeight="1">
      <c r="A34" s="14" t="str">
        <f>"林仕栋"</f>
        <v>林仕栋</v>
      </c>
      <c r="B34" s="14" t="str">
        <f>"男"</f>
        <v>男</v>
      </c>
      <c r="C34" s="15" t="s">
        <v>13</v>
      </c>
      <c r="D34" s="14" t="s">
        <v>19</v>
      </c>
      <c r="E34" s="15">
        <v>1</v>
      </c>
      <c r="F34" s="16">
        <v>56.3</v>
      </c>
      <c r="G34" s="17">
        <v>80.4</v>
      </c>
      <c r="H34" s="13">
        <f>F34*0.6+G34*0.4</f>
        <v>65.94</v>
      </c>
      <c r="I34" s="11">
        <v>1</v>
      </c>
      <c r="J34" s="26"/>
    </row>
    <row r="35" spans="1:10" s="3" customFormat="1" ht="28.5" customHeight="1">
      <c r="A35" s="14" t="str">
        <f>"林一鹏"</f>
        <v>林一鹏</v>
      </c>
      <c r="B35" s="14" t="str">
        <f>"男"</f>
        <v>男</v>
      </c>
      <c r="C35" s="15" t="s">
        <v>13</v>
      </c>
      <c r="D35" s="14" t="s">
        <v>19</v>
      </c>
      <c r="E35" s="15">
        <v>1</v>
      </c>
      <c r="F35" s="16">
        <v>55.2</v>
      </c>
      <c r="G35" s="17">
        <v>75</v>
      </c>
      <c r="H35" s="13">
        <f>F35*0.6+G35*0.4</f>
        <v>63.12</v>
      </c>
      <c r="I35" s="11">
        <v>2</v>
      </c>
      <c r="J35" s="26"/>
    </row>
    <row r="36" spans="1:10" s="3" customFormat="1" ht="28.5" customHeight="1">
      <c r="A36" s="14" t="str">
        <f>"陈云蓓"</f>
        <v>陈云蓓</v>
      </c>
      <c r="B36" s="14" t="str">
        <f>"女"</f>
        <v>女</v>
      </c>
      <c r="C36" s="15" t="s">
        <v>13</v>
      </c>
      <c r="D36" s="14" t="s">
        <v>19</v>
      </c>
      <c r="E36" s="15">
        <v>1</v>
      </c>
      <c r="F36" s="16">
        <v>53.2</v>
      </c>
      <c r="G36" s="17">
        <v>66.8</v>
      </c>
      <c r="H36" s="13">
        <f>F36*0.6+G36*0.4</f>
        <v>58.64</v>
      </c>
      <c r="I36" s="11">
        <v>3</v>
      </c>
      <c r="J36" s="26"/>
    </row>
    <row r="37" spans="1:10" s="3" customFormat="1" ht="15" customHeight="1">
      <c r="A37" s="21"/>
      <c r="B37" s="22"/>
      <c r="C37" s="22"/>
      <c r="D37" s="22"/>
      <c r="E37" s="22"/>
      <c r="F37" s="22"/>
      <c r="G37" s="22"/>
      <c r="H37" s="22"/>
      <c r="I37" s="22"/>
      <c r="J37" s="27"/>
    </row>
    <row r="38" spans="1:10" s="3" customFormat="1" ht="28.5" customHeight="1">
      <c r="A38" s="14" t="str">
        <f>"许曼娜"</f>
        <v>许曼娜</v>
      </c>
      <c r="B38" s="14" t="str">
        <f>"女"</f>
        <v>女</v>
      </c>
      <c r="C38" s="15" t="s">
        <v>20</v>
      </c>
      <c r="D38" s="14" t="s">
        <v>21</v>
      </c>
      <c r="E38" s="15">
        <v>2</v>
      </c>
      <c r="F38" s="16">
        <v>84.6</v>
      </c>
      <c r="G38" s="17">
        <v>83.2</v>
      </c>
      <c r="H38" s="13">
        <f aca="true" t="shared" si="4" ref="H38:H43">F38*0.6+G38*0.4</f>
        <v>84.03999999999999</v>
      </c>
      <c r="I38" s="11">
        <v>1</v>
      </c>
      <c r="J38" s="26"/>
    </row>
    <row r="39" spans="1:10" s="3" customFormat="1" ht="28.5" customHeight="1">
      <c r="A39" s="14" t="str">
        <f>"李雪娇"</f>
        <v>李雪娇</v>
      </c>
      <c r="B39" s="14" t="str">
        <f>"女"</f>
        <v>女</v>
      </c>
      <c r="C39" s="15" t="s">
        <v>20</v>
      </c>
      <c r="D39" s="14" t="s">
        <v>21</v>
      </c>
      <c r="E39" s="15">
        <v>2</v>
      </c>
      <c r="F39" s="16">
        <v>81.9</v>
      </c>
      <c r="G39" s="17">
        <v>79.6</v>
      </c>
      <c r="H39" s="13">
        <f t="shared" si="4"/>
        <v>80.98</v>
      </c>
      <c r="I39" s="11">
        <v>2</v>
      </c>
      <c r="J39" s="26"/>
    </row>
    <row r="40" spans="1:10" s="3" customFormat="1" ht="28.5" customHeight="1">
      <c r="A40" s="14" t="str">
        <f>"黄宗武"</f>
        <v>黄宗武</v>
      </c>
      <c r="B40" s="14" t="str">
        <f>"男"</f>
        <v>男</v>
      </c>
      <c r="C40" s="15" t="s">
        <v>20</v>
      </c>
      <c r="D40" s="14" t="s">
        <v>21</v>
      </c>
      <c r="E40" s="15">
        <v>2</v>
      </c>
      <c r="F40" s="16">
        <v>80.9</v>
      </c>
      <c r="G40" s="17">
        <v>79.4</v>
      </c>
      <c r="H40" s="13">
        <f t="shared" si="4"/>
        <v>80.30000000000001</v>
      </c>
      <c r="I40" s="11">
        <v>3</v>
      </c>
      <c r="J40" s="26"/>
    </row>
    <row r="41" spans="1:10" s="3" customFormat="1" ht="28.5" customHeight="1">
      <c r="A41" s="14" t="str">
        <f>"卓小娜"</f>
        <v>卓小娜</v>
      </c>
      <c r="B41" s="14" t="str">
        <f>"女"</f>
        <v>女</v>
      </c>
      <c r="C41" s="15" t="s">
        <v>20</v>
      </c>
      <c r="D41" s="14" t="s">
        <v>21</v>
      </c>
      <c r="E41" s="15">
        <v>2</v>
      </c>
      <c r="F41" s="16">
        <v>85.2</v>
      </c>
      <c r="G41" s="17">
        <v>71.8</v>
      </c>
      <c r="H41" s="13">
        <f t="shared" si="4"/>
        <v>79.84</v>
      </c>
      <c r="I41" s="11">
        <v>4</v>
      </c>
      <c r="J41" s="26"/>
    </row>
    <row r="42" spans="1:10" s="3" customFormat="1" ht="28.5" customHeight="1">
      <c r="A42" s="14" t="str">
        <f>"冯雪冰"</f>
        <v>冯雪冰</v>
      </c>
      <c r="B42" s="14" t="str">
        <f>"女"</f>
        <v>女</v>
      </c>
      <c r="C42" s="15" t="s">
        <v>20</v>
      </c>
      <c r="D42" s="14" t="s">
        <v>21</v>
      </c>
      <c r="E42" s="15">
        <v>2</v>
      </c>
      <c r="F42" s="16">
        <v>80.4</v>
      </c>
      <c r="G42" s="17">
        <v>77.6</v>
      </c>
      <c r="H42" s="13">
        <f t="shared" si="4"/>
        <v>79.28</v>
      </c>
      <c r="I42" s="11">
        <v>5</v>
      </c>
      <c r="J42" s="26"/>
    </row>
    <row r="43" spans="1:10" s="3" customFormat="1" ht="28.5" customHeight="1">
      <c r="A43" s="14" t="str">
        <f>"李文静"</f>
        <v>李文静</v>
      </c>
      <c r="B43" s="14" t="str">
        <f>"女"</f>
        <v>女</v>
      </c>
      <c r="C43" s="15" t="s">
        <v>20</v>
      </c>
      <c r="D43" s="14" t="s">
        <v>21</v>
      </c>
      <c r="E43" s="15">
        <v>2</v>
      </c>
      <c r="F43" s="16">
        <v>84</v>
      </c>
      <c r="G43" s="17">
        <v>65.8</v>
      </c>
      <c r="H43" s="13">
        <f t="shared" si="4"/>
        <v>76.72</v>
      </c>
      <c r="I43" s="11">
        <v>6</v>
      </c>
      <c r="J43" s="26"/>
    </row>
    <row r="44" spans="1:10" s="3" customFormat="1" ht="15" customHeight="1">
      <c r="A44" s="21"/>
      <c r="B44" s="22"/>
      <c r="C44" s="22"/>
      <c r="D44" s="22"/>
      <c r="E44" s="22"/>
      <c r="F44" s="22"/>
      <c r="G44" s="22"/>
      <c r="H44" s="22"/>
      <c r="I44" s="22"/>
      <c r="J44" s="27"/>
    </row>
    <row r="45" spans="1:10" s="3" customFormat="1" ht="28.5" customHeight="1">
      <c r="A45" s="14" t="str">
        <f>"庄小霞"</f>
        <v>庄小霞</v>
      </c>
      <c r="B45" s="14" t="str">
        <f>"女"</f>
        <v>女</v>
      </c>
      <c r="C45" s="15" t="s">
        <v>22</v>
      </c>
      <c r="D45" s="14" t="s">
        <v>23</v>
      </c>
      <c r="E45" s="15">
        <v>1</v>
      </c>
      <c r="F45" s="16">
        <v>61.7</v>
      </c>
      <c r="G45" s="17">
        <v>70.4</v>
      </c>
      <c r="H45" s="13">
        <f>F45*0.6+G45*0.4</f>
        <v>65.18</v>
      </c>
      <c r="I45" s="11">
        <v>1</v>
      </c>
      <c r="J45" s="26"/>
    </row>
    <row r="46" spans="1:10" s="3" customFormat="1" ht="28.5" customHeight="1">
      <c r="A46" s="14" t="str">
        <f>"蔡兴松"</f>
        <v>蔡兴松</v>
      </c>
      <c r="B46" s="14" t="str">
        <f>"男"</f>
        <v>男</v>
      </c>
      <c r="C46" s="15" t="s">
        <v>22</v>
      </c>
      <c r="D46" s="14" t="s">
        <v>23</v>
      </c>
      <c r="E46" s="15">
        <v>1</v>
      </c>
      <c r="F46" s="16">
        <v>57.7</v>
      </c>
      <c r="G46" s="17">
        <v>66.8</v>
      </c>
      <c r="H46" s="13">
        <f>F46*0.6+G46*0.4</f>
        <v>61.339999999999996</v>
      </c>
      <c r="I46" s="11">
        <v>2</v>
      </c>
      <c r="J46" s="26"/>
    </row>
    <row r="47" spans="1:10" s="3" customFormat="1" ht="15" customHeight="1">
      <c r="A47" s="21"/>
      <c r="B47" s="22"/>
      <c r="C47" s="22"/>
      <c r="D47" s="22"/>
      <c r="E47" s="22"/>
      <c r="F47" s="22"/>
      <c r="G47" s="22"/>
      <c r="H47" s="22"/>
      <c r="I47" s="22"/>
      <c r="J47" s="27"/>
    </row>
    <row r="48" spans="1:10" s="3" customFormat="1" ht="28.5" customHeight="1">
      <c r="A48" s="14" t="str">
        <f>"韦红梅"</f>
        <v>韦红梅</v>
      </c>
      <c r="B48" s="14" t="str">
        <f aca="true" t="shared" si="5" ref="B48:B55">"女"</f>
        <v>女</v>
      </c>
      <c r="C48" s="14" t="s">
        <v>24</v>
      </c>
      <c r="D48" s="14" t="s">
        <v>25</v>
      </c>
      <c r="E48" s="23">
        <v>5</v>
      </c>
      <c r="F48" s="16">
        <v>59.9</v>
      </c>
      <c r="G48" s="17">
        <v>87</v>
      </c>
      <c r="H48" s="13">
        <f aca="true" t="shared" si="6" ref="H48:H54">F48*0.6+G48*0.4</f>
        <v>70.74000000000001</v>
      </c>
      <c r="I48" s="11">
        <v>1</v>
      </c>
      <c r="J48" s="26"/>
    </row>
    <row r="49" spans="1:10" s="3" customFormat="1" ht="28.5" customHeight="1">
      <c r="A49" s="14" t="str">
        <f>"徐常晓"</f>
        <v>徐常晓</v>
      </c>
      <c r="B49" s="14" t="str">
        <f t="shared" si="5"/>
        <v>女</v>
      </c>
      <c r="C49" s="14" t="s">
        <v>24</v>
      </c>
      <c r="D49" s="14" t="s">
        <v>25</v>
      </c>
      <c r="E49" s="23">
        <v>5</v>
      </c>
      <c r="F49" s="16">
        <v>66.9</v>
      </c>
      <c r="G49" s="17">
        <v>70</v>
      </c>
      <c r="H49" s="13">
        <f t="shared" si="6"/>
        <v>68.14</v>
      </c>
      <c r="I49" s="11">
        <v>2</v>
      </c>
      <c r="J49" s="26"/>
    </row>
    <row r="50" spans="1:10" s="3" customFormat="1" ht="28.5" customHeight="1">
      <c r="A50" s="14" t="str">
        <f>"薛美秀"</f>
        <v>薛美秀</v>
      </c>
      <c r="B50" s="14" t="str">
        <f t="shared" si="5"/>
        <v>女</v>
      </c>
      <c r="C50" s="14" t="s">
        <v>24</v>
      </c>
      <c r="D50" s="14" t="s">
        <v>25</v>
      </c>
      <c r="E50" s="23">
        <v>5</v>
      </c>
      <c r="F50" s="16">
        <v>58.6</v>
      </c>
      <c r="G50" s="17">
        <v>78.4</v>
      </c>
      <c r="H50" s="13">
        <f t="shared" si="6"/>
        <v>66.52</v>
      </c>
      <c r="I50" s="11">
        <v>3</v>
      </c>
      <c r="J50" s="26"/>
    </row>
    <row r="51" spans="1:10" s="3" customFormat="1" ht="28.5" customHeight="1">
      <c r="A51" s="14" t="str">
        <f>"王梅桂"</f>
        <v>王梅桂</v>
      </c>
      <c r="B51" s="14" t="str">
        <f t="shared" si="5"/>
        <v>女</v>
      </c>
      <c r="C51" s="14" t="s">
        <v>24</v>
      </c>
      <c r="D51" s="14" t="s">
        <v>25</v>
      </c>
      <c r="E51" s="23">
        <v>5</v>
      </c>
      <c r="F51" s="16">
        <v>57.2</v>
      </c>
      <c r="G51" s="17">
        <v>77.8</v>
      </c>
      <c r="H51" s="13">
        <f t="shared" si="6"/>
        <v>65.44</v>
      </c>
      <c r="I51" s="11">
        <v>4</v>
      </c>
      <c r="J51" s="26"/>
    </row>
    <row r="52" spans="1:10" s="3" customFormat="1" ht="28.5" customHeight="1">
      <c r="A52" s="14" t="str">
        <f>"符少惠"</f>
        <v>符少惠</v>
      </c>
      <c r="B52" s="14" t="str">
        <f t="shared" si="5"/>
        <v>女</v>
      </c>
      <c r="C52" s="14" t="s">
        <v>24</v>
      </c>
      <c r="D52" s="14" t="s">
        <v>25</v>
      </c>
      <c r="E52" s="23">
        <v>5</v>
      </c>
      <c r="F52" s="16">
        <v>53</v>
      </c>
      <c r="G52" s="17">
        <v>83.8</v>
      </c>
      <c r="H52" s="13">
        <f t="shared" si="6"/>
        <v>65.32</v>
      </c>
      <c r="I52" s="11">
        <v>5</v>
      </c>
      <c r="J52" s="26"/>
    </row>
    <row r="53" spans="1:10" s="3" customFormat="1" ht="28.5" customHeight="1">
      <c r="A53" s="14" t="str">
        <f>"黄丽香"</f>
        <v>黄丽香</v>
      </c>
      <c r="B53" s="14" t="str">
        <f t="shared" si="5"/>
        <v>女</v>
      </c>
      <c r="C53" s="14" t="s">
        <v>24</v>
      </c>
      <c r="D53" s="14" t="s">
        <v>25</v>
      </c>
      <c r="E53" s="23">
        <v>5</v>
      </c>
      <c r="F53" s="16">
        <v>60.3</v>
      </c>
      <c r="G53" s="17">
        <v>68.2</v>
      </c>
      <c r="H53" s="13">
        <f t="shared" si="6"/>
        <v>63.46</v>
      </c>
      <c r="I53" s="11">
        <v>6</v>
      </c>
      <c r="J53" s="26"/>
    </row>
    <row r="54" spans="1:10" s="3" customFormat="1" ht="28.5" customHeight="1">
      <c r="A54" s="14" t="str">
        <f>"江娇嫩"</f>
        <v>江娇嫩</v>
      </c>
      <c r="B54" s="14" t="str">
        <f t="shared" si="5"/>
        <v>女</v>
      </c>
      <c r="C54" s="14" t="s">
        <v>24</v>
      </c>
      <c r="D54" s="14" t="s">
        <v>25</v>
      </c>
      <c r="E54" s="23">
        <v>5</v>
      </c>
      <c r="F54" s="16">
        <v>57</v>
      </c>
      <c r="G54" s="17">
        <v>67</v>
      </c>
      <c r="H54" s="13">
        <f t="shared" si="6"/>
        <v>61</v>
      </c>
      <c r="I54" s="11">
        <v>7</v>
      </c>
      <c r="J54" s="26"/>
    </row>
    <row r="55" spans="1:10" s="3" customFormat="1" ht="15" customHeight="1">
      <c r="A55" s="21"/>
      <c r="B55" s="22"/>
      <c r="C55" s="22"/>
      <c r="D55" s="22"/>
      <c r="E55" s="22"/>
      <c r="F55" s="22"/>
      <c r="G55" s="22"/>
      <c r="H55" s="22"/>
      <c r="I55" s="22"/>
      <c r="J55" s="27"/>
    </row>
    <row r="56" spans="1:10" s="3" customFormat="1" ht="28.5" customHeight="1">
      <c r="A56" s="14" t="str">
        <f>"王少平"</f>
        <v>王少平</v>
      </c>
      <c r="B56" s="14" t="str">
        <f>"女"</f>
        <v>女</v>
      </c>
      <c r="C56" s="14" t="s">
        <v>26</v>
      </c>
      <c r="D56" s="14" t="s">
        <v>27</v>
      </c>
      <c r="E56" s="23">
        <v>3</v>
      </c>
      <c r="F56" s="16">
        <v>59.2</v>
      </c>
      <c r="G56" s="17">
        <v>78.6</v>
      </c>
      <c r="H56" s="13">
        <f>F56*0.6+G56*0.4</f>
        <v>66.96000000000001</v>
      </c>
      <c r="I56" s="11">
        <v>1</v>
      </c>
      <c r="J56" s="26"/>
    </row>
    <row r="57" spans="1:10" s="3" customFormat="1" ht="28.5" customHeight="1">
      <c r="A57" s="14" t="str">
        <f>"符仕帽"</f>
        <v>符仕帽</v>
      </c>
      <c r="B57" s="14" t="str">
        <f>"男"</f>
        <v>男</v>
      </c>
      <c r="C57" s="14" t="s">
        <v>26</v>
      </c>
      <c r="D57" s="14" t="s">
        <v>27</v>
      </c>
      <c r="E57" s="23">
        <v>3</v>
      </c>
      <c r="F57" s="16">
        <v>56.4</v>
      </c>
      <c r="G57" s="17">
        <v>73</v>
      </c>
      <c r="H57" s="13">
        <f>F57*0.6+G57*0.4</f>
        <v>63.04</v>
      </c>
      <c r="I57" s="11">
        <v>2</v>
      </c>
      <c r="J57" s="26"/>
    </row>
    <row r="58" spans="1:10" s="3" customFormat="1" ht="28.5" customHeight="1">
      <c r="A58" s="14" t="str">
        <f>"陈程燕"</f>
        <v>陈程燕</v>
      </c>
      <c r="B58" s="14" t="str">
        <f>"女"</f>
        <v>女</v>
      </c>
      <c r="C58" s="14" t="s">
        <v>26</v>
      </c>
      <c r="D58" s="14" t="s">
        <v>27</v>
      </c>
      <c r="E58" s="23">
        <v>3</v>
      </c>
      <c r="F58" s="16">
        <v>57.2</v>
      </c>
      <c r="G58" s="17">
        <v>63.2</v>
      </c>
      <c r="H58" s="13">
        <f>F58*0.6+G58*0.4</f>
        <v>59.6</v>
      </c>
      <c r="I58" s="11">
        <v>3</v>
      </c>
      <c r="J58" s="26"/>
    </row>
    <row r="59" spans="1:10" s="3" customFormat="1" ht="15" customHeight="1">
      <c r="A59" s="21"/>
      <c r="B59" s="22"/>
      <c r="C59" s="22"/>
      <c r="D59" s="22"/>
      <c r="E59" s="22"/>
      <c r="F59" s="22"/>
      <c r="G59" s="22"/>
      <c r="H59" s="22"/>
      <c r="I59" s="22"/>
      <c r="J59" s="27"/>
    </row>
    <row r="60" spans="1:10" s="3" customFormat="1" ht="28.5" customHeight="1">
      <c r="A60" s="14" t="str">
        <f>"陈秋羽"</f>
        <v>陈秋羽</v>
      </c>
      <c r="B60" s="14" t="str">
        <f>"女"</f>
        <v>女</v>
      </c>
      <c r="C60" s="14" t="s">
        <v>28</v>
      </c>
      <c r="D60" s="14" t="s">
        <v>29</v>
      </c>
      <c r="E60" s="23">
        <v>2</v>
      </c>
      <c r="F60" s="16">
        <v>68.8</v>
      </c>
      <c r="G60" s="17">
        <v>81.2</v>
      </c>
      <c r="H60" s="13">
        <f>F60*0.6+G60*0.4</f>
        <v>73.75999999999999</v>
      </c>
      <c r="I60" s="11">
        <v>1</v>
      </c>
      <c r="J60" s="26"/>
    </row>
    <row r="61" spans="1:10" s="3" customFormat="1" ht="28.5" customHeight="1">
      <c r="A61" s="14" t="str">
        <f>"吴小妹"</f>
        <v>吴小妹</v>
      </c>
      <c r="B61" s="14" t="str">
        <f>"女"</f>
        <v>女</v>
      </c>
      <c r="C61" s="14" t="s">
        <v>28</v>
      </c>
      <c r="D61" s="14" t="s">
        <v>29</v>
      </c>
      <c r="E61" s="23">
        <v>2</v>
      </c>
      <c r="F61" s="16">
        <v>66.1</v>
      </c>
      <c r="G61" s="17">
        <v>80.6</v>
      </c>
      <c r="H61" s="13">
        <f>F61*0.6+G61*0.4</f>
        <v>71.9</v>
      </c>
      <c r="I61" s="11">
        <v>2</v>
      </c>
      <c r="J61" s="26"/>
    </row>
    <row r="62" spans="1:10" s="3" customFormat="1" ht="28.5" customHeight="1">
      <c r="A62" s="14" t="str">
        <f>"陈丽梦茹"</f>
        <v>陈丽梦茹</v>
      </c>
      <c r="B62" s="14" t="str">
        <f>"女"</f>
        <v>女</v>
      </c>
      <c r="C62" s="14" t="s">
        <v>28</v>
      </c>
      <c r="D62" s="14" t="s">
        <v>29</v>
      </c>
      <c r="E62" s="23">
        <v>2</v>
      </c>
      <c r="F62" s="16">
        <v>69.1</v>
      </c>
      <c r="G62" s="17">
        <v>71.4</v>
      </c>
      <c r="H62" s="13">
        <f>F62*0.6+G62*0.4</f>
        <v>70.02</v>
      </c>
      <c r="I62" s="11">
        <v>3</v>
      </c>
      <c r="J62" s="26"/>
    </row>
    <row r="63" spans="1:10" s="3" customFormat="1" ht="15" customHeight="1">
      <c r="A63" s="21"/>
      <c r="B63" s="22"/>
      <c r="C63" s="22"/>
      <c r="D63" s="22"/>
      <c r="E63" s="22"/>
      <c r="F63" s="22"/>
      <c r="G63" s="22"/>
      <c r="H63" s="22"/>
      <c r="I63" s="22"/>
      <c r="J63" s="27"/>
    </row>
    <row r="64" spans="1:10" s="3" customFormat="1" ht="28.5" customHeight="1">
      <c r="A64" s="14" t="str">
        <f>"胡茂辟"</f>
        <v>胡茂辟</v>
      </c>
      <c r="B64" s="14" t="str">
        <f>"男"</f>
        <v>男</v>
      </c>
      <c r="C64" s="15" t="s">
        <v>30</v>
      </c>
      <c r="D64" s="14" t="s">
        <v>31</v>
      </c>
      <c r="E64" s="23">
        <v>2</v>
      </c>
      <c r="F64" s="16">
        <v>61.3</v>
      </c>
      <c r="G64" s="17">
        <v>0</v>
      </c>
      <c r="H64" s="13">
        <f>F64*0.6+G64*0.4</f>
        <v>36.779999999999994</v>
      </c>
      <c r="I64" s="11"/>
      <c r="J64" s="26"/>
    </row>
    <row r="65" spans="1:10" s="3" customFormat="1" ht="15" customHeight="1">
      <c r="A65" s="21"/>
      <c r="B65" s="22"/>
      <c r="C65" s="22"/>
      <c r="D65" s="22"/>
      <c r="E65" s="22"/>
      <c r="F65" s="22"/>
      <c r="G65" s="22"/>
      <c r="H65" s="22"/>
      <c r="I65" s="22"/>
      <c r="J65" s="27"/>
    </row>
    <row r="66" spans="1:10" s="3" customFormat="1" ht="28.5" customHeight="1">
      <c r="A66" s="14" t="str">
        <f>"叶歆"</f>
        <v>叶歆</v>
      </c>
      <c r="B66" s="14" t="str">
        <f aca="true" t="shared" si="7" ref="B66:B72">"女"</f>
        <v>女</v>
      </c>
      <c r="C66" s="15" t="s">
        <v>32</v>
      </c>
      <c r="D66" s="14" t="s">
        <v>33</v>
      </c>
      <c r="E66" s="15">
        <v>3</v>
      </c>
      <c r="F66" s="16">
        <v>69</v>
      </c>
      <c r="G66" s="17">
        <v>87.7</v>
      </c>
      <c r="H66" s="13">
        <f aca="true" t="shared" si="8" ref="H66:H77">F66*0.6+G66*0.4</f>
        <v>76.48</v>
      </c>
      <c r="I66" s="11">
        <v>1</v>
      </c>
      <c r="J66" s="26"/>
    </row>
    <row r="67" spans="1:10" s="3" customFormat="1" ht="28.5" customHeight="1">
      <c r="A67" s="14" t="str">
        <f>"林艳聪"</f>
        <v>林艳聪</v>
      </c>
      <c r="B67" s="14" t="str">
        <f t="shared" si="7"/>
        <v>女</v>
      </c>
      <c r="C67" s="15" t="s">
        <v>32</v>
      </c>
      <c r="D67" s="14" t="s">
        <v>33</v>
      </c>
      <c r="E67" s="15">
        <v>3</v>
      </c>
      <c r="F67" s="16">
        <v>72.2</v>
      </c>
      <c r="G67" s="17">
        <v>77.1</v>
      </c>
      <c r="H67" s="13">
        <f t="shared" si="8"/>
        <v>74.16</v>
      </c>
      <c r="I67" s="11">
        <v>2</v>
      </c>
      <c r="J67" s="26"/>
    </row>
    <row r="68" spans="1:10" s="3" customFormat="1" ht="28.5" customHeight="1">
      <c r="A68" s="14" t="str">
        <f>"叶沙沙"</f>
        <v>叶沙沙</v>
      </c>
      <c r="B68" s="14" t="str">
        <f t="shared" si="7"/>
        <v>女</v>
      </c>
      <c r="C68" s="15" t="s">
        <v>32</v>
      </c>
      <c r="D68" s="14" t="s">
        <v>33</v>
      </c>
      <c r="E68" s="15">
        <v>3</v>
      </c>
      <c r="F68" s="16">
        <v>64.6</v>
      </c>
      <c r="G68" s="17">
        <v>82.6</v>
      </c>
      <c r="H68" s="13">
        <f t="shared" si="8"/>
        <v>71.8</v>
      </c>
      <c r="I68" s="11">
        <v>3</v>
      </c>
      <c r="J68" s="26"/>
    </row>
    <row r="69" spans="1:10" s="3" customFormat="1" ht="28.5" customHeight="1">
      <c r="A69" s="14" t="str">
        <f>"卓小婷"</f>
        <v>卓小婷</v>
      </c>
      <c r="B69" s="14" t="str">
        <f t="shared" si="7"/>
        <v>女</v>
      </c>
      <c r="C69" s="15" t="s">
        <v>32</v>
      </c>
      <c r="D69" s="14" t="s">
        <v>33</v>
      </c>
      <c r="E69" s="15">
        <v>3</v>
      </c>
      <c r="F69" s="16">
        <v>65.6</v>
      </c>
      <c r="G69" s="17">
        <v>73.4</v>
      </c>
      <c r="H69" s="13">
        <f t="shared" si="8"/>
        <v>68.72</v>
      </c>
      <c r="I69" s="11">
        <v>4</v>
      </c>
      <c r="J69" s="26"/>
    </row>
    <row r="70" spans="1:10" s="3" customFormat="1" ht="28.5" customHeight="1">
      <c r="A70" s="14" t="str">
        <f>"符虹港"</f>
        <v>符虹港</v>
      </c>
      <c r="B70" s="14" t="str">
        <f t="shared" si="7"/>
        <v>女</v>
      </c>
      <c r="C70" s="15" t="s">
        <v>32</v>
      </c>
      <c r="D70" s="14" t="s">
        <v>33</v>
      </c>
      <c r="E70" s="15">
        <v>3</v>
      </c>
      <c r="F70" s="16">
        <v>69.2</v>
      </c>
      <c r="G70" s="17">
        <v>65.4</v>
      </c>
      <c r="H70" s="13">
        <f t="shared" si="8"/>
        <v>67.68</v>
      </c>
      <c r="I70" s="11">
        <v>5</v>
      </c>
      <c r="J70" s="26"/>
    </row>
    <row r="71" spans="1:10" s="3" customFormat="1" ht="28.5" customHeight="1">
      <c r="A71" s="14" t="str">
        <f>"周亚妹"</f>
        <v>周亚妹</v>
      </c>
      <c r="B71" s="14" t="str">
        <f t="shared" si="7"/>
        <v>女</v>
      </c>
      <c r="C71" s="15" t="s">
        <v>32</v>
      </c>
      <c r="D71" s="14" t="s">
        <v>33</v>
      </c>
      <c r="E71" s="15">
        <v>3</v>
      </c>
      <c r="F71" s="16">
        <v>64.7</v>
      </c>
      <c r="G71" s="17">
        <v>66</v>
      </c>
      <c r="H71" s="13">
        <f t="shared" si="8"/>
        <v>65.22</v>
      </c>
      <c r="I71" s="11">
        <v>6</v>
      </c>
      <c r="J71" s="26"/>
    </row>
    <row r="72" spans="1:10" s="3" customFormat="1" ht="28.5" customHeight="1">
      <c r="A72" s="14" t="str">
        <f>"林子花"</f>
        <v>林子花</v>
      </c>
      <c r="B72" s="14" t="str">
        <f t="shared" si="7"/>
        <v>女</v>
      </c>
      <c r="C72" s="15" t="s">
        <v>32</v>
      </c>
      <c r="D72" s="14" t="s">
        <v>33</v>
      </c>
      <c r="E72" s="15">
        <v>3</v>
      </c>
      <c r="F72" s="16">
        <v>59.9</v>
      </c>
      <c r="G72" s="17">
        <v>41.4</v>
      </c>
      <c r="H72" s="13">
        <f t="shared" si="8"/>
        <v>52.5</v>
      </c>
      <c r="I72" s="11">
        <v>7</v>
      </c>
      <c r="J72" s="26"/>
    </row>
    <row r="73" spans="1:10" s="3" customFormat="1" ht="28.5" customHeight="1">
      <c r="A73" s="14" t="str">
        <f>"黄景"</f>
        <v>黄景</v>
      </c>
      <c r="B73" s="14" t="str">
        <f>"男"</f>
        <v>男</v>
      </c>
      <c r="C73" s="15" t="s">
        <v>32</v>
      </c>
      <c r="D73" s="14" t="s">
        <v>33</v>
      </c>
      <c r="E73" s="15">
        <v>3</v>
      </c>
      <c r="F73" s="16">
        <v>60.7</v>
      </c>
      <c r="G73" s="17">
        <v>38.6</v>
      </c>
      <c r="H73" s="13">
        <f t="shared" si="8"/>
        <v>51.86</v>
      </c>
      <c r="I73" s="11">
        <v>8</v>
      </c>
      <c r="J73" s="26"/>
    </row>
    <row r="74" spans="1:10" s="3" customFormat="1" ht="28.5" customHeight="1">
      <c r="A74" s="14" t="str">
        <f>"樊雪琼"</f>
        <v>樊雪琼</v>
      </c>
      <c r="B74" s="14" t="str">
        <f>"女"</f>
        <v>女</v>
      </c>
      <c r="C74" s="15" t="s">
        <v>32</v>
      </c>
      <c r="D74" s="14" t="s">
        <v>33</v>
      </c>
      <c r="E74" s="15">
        <v>3</v>
      </c>
      <c r="F74" s="16">
        <v>61.9</v>
      </c>
      <c r="G74" s="17">
        <v>0</v>
      </c>
      <c r="H74" s="13">
        <f t="shared" si="8"/>
        <v>37.14</v>
      </c>
      <c r="I74" s="11">
        <v>9</v>
      </c>
      <c r="J74" s="26"/>
    </row>
    <row r="75" spans="1:10" s="3" customFormat="1" ht="15" customHeight="1">
      <c r="A75" s="21"/>
      <c r="B75" s="22"/>
      <c r="C75" s="22"/>
      <c r="D75" s="22"/>
      <c r="E75" s="22"/>
      <c r="F75" s="22"/>
      <c r="G75" s="22"/>
      <c r="H75" s="22"/>
      <c r="I75" s="22"/>
      <c r="J75" s="27"/>
    </row>
    <row r="76" spans="1:10" s="3" customFormat="1" ht="28.5" customHeight="1">
      <c r="A76" s="14" t="str">
        <f>"王安川"</f>
        <v>王安川</v>
      </c>
      <c r="B76" s="14" t="str">
        <f>"女"</f>
        <v>女</v>
      </c>
      <c r="C76" s="14" t="s">
        <v>34</v>
      </c>
      <c r="D76" s="14" t="s">
        <v>35</v>
      </c>
      <c r="E76" s="15">
        <v>13</v>
      </c>
      <c r="F76" s="16">
        <v>57.6</v>
      </c>
      <c r="G76" s="17">
        <v>85.6</v>
      </c>
      <c r="H76" s="13">
        <f aca="true" t="shared" si="9" ref="H76:H90">F76*0.6+G76*0.4</f>
        <v>68.80000000000001</v>
      </c>
      <c r="I76" s="11">
        <v>1</v>
      </c>
      <c r="J76" s="26"/>
    </row>
    <row r="77" spans="1:10" s="3" customFormat="1" ht="28.5" customHeight="1">
      <c r="A77" s="14" t="str">
        <f>"黄亚沙"</f>
        <v>黄亚沙</v>
      </c>
      <c r="B77" s="14" t="str">
        <f>"女"</f>
        <v>女</v>
      </c>
      <c r="C77" s="14" t="s">
        <v>34</v>
      </c>
      <c r="D77" s="14" t="s">
        <v>35</v>
      </c>
      <c r="E77" s="15">
        <v>13</v>
      </c>
      <c r="F77" s="16">
        <v>60.1</v>
      </c>
      <c r="G77" s="17">
        <v>74</v>
      </c>
      <c r="H77" s="13">
        <f t="shared" si="9"/>
        <v>65.66</v>
      </c>
      <c r="I77" s="11">
        <v>2</v>
      </c>
      <c r="J77" s="26"/>
    </row>
    <row r="78" spans="1:10" s="3" customFormat="1" ht="28.5" customHeight="1">
      <c r="A78" s="14" t="str">
        <f>"黄健中"</f>
        <v>黄健中</v>
      </c>
      <c r="B78" s="14" t="str">
        <f>"男"</f>
        <v>男</v>
      </c>
      <c r="C78" s="14" t="s">
        <v>34</v>
      </c>
      <c r="D78" s="14" t="s">
        <v>35</v>
      </c>
      <c r="E78" s="15">
        <v>13</v>
      </c>
      <c r="F78" s="16">
        <v>57.8</v>
      </c>
      <c r="G78" s="17">
        <v>74.6</v>
      </c>
      <c r="H78" s="13">
        <f t="shared" si="9"/>
        <v>64.52</v>
      </c>
      <c r="I78" s="11">
        <v>3</v>
      </c>
      <c r="J78" s="26"/>
    </row>
    <row r="79" spans="1:10" s="3" customFormat="1" ht="28.5" customHeight="1">
      <c r="A79" s="14" t="str">
        <f>"吴绮莹"</f>
        <v>吴绮莹</v>
      </c>
      <c r="B79" s="14" t="str">
        <f>"女"</f>
        <v>女</v>
      </c>
      <c r="C79" s="14" t="s">
        <v>34</v>
      </c>
      <c r="D79" s="14" t="s">
        <v>35</v>
      </c>
      <c r="E79" s="15">
        <v>13</v>
      </c>
      <c r="F79" s="16">
        <v>55.9</v>
      </c>
      <c r="G79" s="17">
        <v>77</v>
      </c>
      <c r="H79" s="13">
        <f t="shared" si="9"/>
        <v>64.34</v>
      </c>
      <c r="I79" s="11">
        <v>4</v>
      </c>
      <c r="J79" s="26"/>
    </row>
    <row r="80" spans="1:10" s="3" customFormat="1" ht="28.5" customHeight="1">
      <c r="A80" s="14" t="str">
        <f>"杨善德"</f>
        <v>杨善德</v>
      </c>
      <c r="B80" s="14" t="str">
        <f>"男"</f>
        <v>男</v>
      </c>
      <c r="C80" s="14" t="s">
        <v>34</v>
      </c>
      <c r="D80" s="14" t="s">
        <v>35</v>
      </c>
      <c r="E80" s="15">
        <v>13</v>
      </c>
      <c r="F80" s="16">
        <v>52.6</v>
      </c>
      <c r="G80" s="17">
        <v>81.6</v>
      </c>
      <c r="H80" s="13">
        <f t="shared" si="9"/>
        <v>64.2</v>
      </c>
      <c r="I80" s="11">
        <v>5</v>
      </c>
      <c r="J80" s="26"/>
    </row>
    <row r="81" spans="1:10" s="3" customFormat="1" ht="28.5" customHeight="1">
      <c r="A81" s="14" t="str">
        <f>"郑小望"</f>
        <v>郑小望</v>
      </c>
      <c r="B81" s="14" t="str">
        <f>"男"</f>
        <v>男</v>
      </c>
      <c r="C81" s="14" t="s">
        <v>34</v>
      </c>
      <c r="D81" s="14" t="s">
        <v>35</v>
      </c>
      <c r="E81" s="15">
        <v>13</v>
      </c>
      <c r="F81" s="16">
        <v>57.7</v>
      </c>
      <c r="G81" s="17">
        <v>71.8</v>
      </c>
      <c r="H81" s="13">
        <f t="shared" si="9"/>
        <v>63.339999999999996</v>
      </c>
      <c r="I81" s="11">
        <v>6</v>
      </c>
      <c r="J81" s="26"/>
    </row>
    <row r="82" spans="1:10" s="3" customFormat="1" ht="28.5" customHeight="1">
      <c r="A82" s="14" t="str">
        <f>"符育扬"</f>
        <v>符育扬</v>
      </c>
      <c r="B82" s="14" t="str">
        <f>"男"</f>
        <v>男</v>
      </c>
      <c r="C82" s="14" t="s">
        <v>34</v>
      </c>
      <c r="D82" s="14" t="s">
        <v>35</v>
      </c>
      <c r="E82" s="15">
        <v>13</v>
      </c>
      <c r="F82" s="16">
        <v>54.5</v>
      </c>
      <c r="G82" s="17">
        <v>74</v>
      </c>
      <c r="H82" s="13">
        <f t="shared" si="9"/>
        <v>62.3</v>
      </c>
      <c r="I82" s="11">
        <v>7</v>
      </c>
      <c r="J82" s="26"/>
    </row>
    <row r="83" spans="1:10" s="3" customFormat="1" ht="28.5" customHeight="1">
      <c r="A83" s="14" t="str">
        <f>"王慧娇"</f>
        <v>王慧娇</v>
      </c>
      <c r="B83" s="14" t="str">
        <f>"女"</f>
        <v>女</v>
      </c>
      <c r="C83" s="14" t="s">
        <v>34</v>
      </c>
      <c r="D83" s="14" t="s">
        <v>35</v>
      </c>
      <c r="E83" s="15">
        <v>13</v>
      </c>
      <c r="F83" s="16">
        <v>53.1</v>
      </c>
      <c r="G83" s="17">
        <v>76</v>
      </c>
      <c r="H83" s="13">
        <f t="shared" si="9"/>
        <v>62.260000000000005</v>
      </c>
      <c r="I83" s="11">
        <v>8</v>
      </c>
      <c r="J83" s="26"/>
    </row>
    <row r="84" spans="1:10" s="3" customFormat="1" ht="28.5" customHeight="1">
      <c r="A84" s="14" t="str">
        <f>"胡其合"</f>
        <v>胡其合</v>
      </c>
      <c r="B84" s="14" t="str">
        <f aca="true" t="shared" si="10" ref="B83:B87">"男"</f>
        <v>男</v>
      </c>
      <c r="C84" s="14" t="s">
        <v>34</v>
      </c>
      <c r="D84" s="14" t="s">
        <v>35</v>
      </c>
      <c r="E84" s="15">
        <v>13</v>
      </c>
      <c r="F84" s="16">
        <v>53.9</v>
      </c>
      <c r="G84" s="17">
        <v>74.3</v>
      </c>
      <c r="H84" s="13">
        <f t="shared" si="9"/>
        <v>62.059999999999995</v>
      </c>
      <c r="I84" s="11">
        <v>9</v>
      </c>
      <c r="J84" s="26"/>
    </row>
    <row r="85" spans="1:10" s="3" customFormat="1" ht="28.5" customHeight="1">
      <c r="A85" s="14" t="str">
        <f>"蓝武"</f>
        <v>蓝武</v>
      </c>
      <c r="B85" s="14" t="str">
        <f t="shared" si="10"/>
        <v>男</v>
      </c>
      <c r="C85" s="14" t="s">
        <v>34</v>
      </c>
      <c r="D85" s="14" t="s">
        <v>35</v>
      </c>
      <c r="E85" s="15">
        <v>13</v>
      </c>
      <c r="F85" s="16">
        <v>58.3</v>
      </c>
      <c r="G85" s="17">
        <v>67.4</v>
      </c>
      <c r="H85" s="13">
        <f t="shared" si="9"/>
        <v>61.94</v>
      </c>
      <c r="I85" s="11">
        <v>10</v>
      </c>
      <c r="J85" s="26"/>
    </row>
    <row r="86" spans="1:10" s="3" customFormat="1" ht="28.5" customHeight="1">
      <c r="A86" s="14" t="str">
        <f>"傅开燎"</f>
        <v>傅开燎</v>
      </c>
      <c r="B86" s="14" t="str">
        <f t="shared" si="10"/>
        <v>男</v>
      </c>
      <c r="C86" s="14" t="s">
        <v>34</v>
      </c>
      <c r="D86" s="14" t="s">
        <v>35</v>
      </c>
      <c r="E86" s="15">
        <v>13</v>
      </c>
      <c r="F86" s="16">
        <v>53.9</v>
      </c>
      <c r="G86" s="17">
        <v>70.5</v>
      </c>
      <c r="H86" s="13">
        <f t="shared" si="9"/>
        <v>60.54</v>
      </c>
      <c r="I86" s="11">
        <v>11</v>
      </c>
      <c r="J86" s="26"/>
    </row>
    <row r="87" spans="1:10" s="3" customFormat="1" ht="28.5" customHeight="1">
      <c r="A87" s="14" t="str">
        <f>"杨克梁"</f>
        <v>杨克梁</v>
      </c>
      <c r="B87" s="14" t="str">
        <f t="shared" si="10"/>
        <v>男</v>
      </c>
      <c r="C87" s="14" t="s">
        <v>34</v>
      </c>
      <c r="D87" s="14" t="s">
        <v>35</v>
      </c>
      <c r="E87" s="15">
        <v>13</v>
      </c>
      <c r="F87" s="16">
        <v>61.2</v>
      </c>
      <c r="G87" s="17">
        <v>59.3</v>
      </c>
      <c r="H87" s="13">
        <f t="shared" si="9"/>
        <v>60.44</v>
      </c>
      <c r="I87" s="11">
        <v>12</v>
      </c>
      <c r="J87" s="26"/>
    </row>
    <row r="88" spans="1:10" s="3" customFormat="1" ht="28.5" customHeight="1">
      <c r="A88" s="14" t="str">
        <f>"王燕民"</f>
        <v>王燕民</v>
      </c>
      <c r="B88" s="14" t="str">
        <f>"女"</f>
        <v>女</v>
      </c>
      <c r="C88" s="14" t="s">
        <v>34</v>
      </c>
      <c r="D88" s="14" t="s">
        <v>35</v>
      </c>
      <c r="E88" s="15">
        <v>13</v>
      </c>
      <c r="F88" s="16">
        <v>51.8</v>
      </c>
      <c r="G88" s="17">
        <v>71.8</v>
      </c>
      <c r="H88" s="13">
        <f t="shared" si="9"/>
        <v>59.8</v>
      </c>
      <c r="I88" s="11">
        <v>13</v>
      </c>
      <c r="J88" s="26"/>
    </row>
    <row r="89" spans="1:10" s="3" customFormat="1" ht="28.5" customHeight="1">
      <c r="A89" s="14" t="str">
        <f>"丰圣凯"</f>
        <v>丰圣凯</v>
      </c>
      <c r="B89" s="14" t="str">
        <f>"男"</f>
        <v>男</v>
      </c>
      <c r="C89" s="14" t="s">
        <v>34</v>
      </c>
      <c r="D89" s="14" t="s">
        <v>35</v>
      </c>
      <c r="E89" s="15">
        <v>13</v>
      </c>
      <c r="F89" s="16">
        <v>52</v>
      </c>
      <c r="G89" s="17">
        <v>60.5</v>
      </c>
      <c r="H89" s="13">
        <f t="shared" si="9"/>
        <v>55.400000000000006</v>
      </c>
      <c r="I89" s="11">
        <v>14</v>
      </c>
      <c r="J89" s="26"/>
    </row>
    <row r="90" spans="1:10" s="3" customFormat="1" ht="28.5" customHeight="1">
      <c r="A90" s="14" t="str">
        <f>"许盈盈"</f>
        <v>许盈盈</v>
      </c>
      <c r="B90" s="14" t="str">
        <f>"女"</f>
        <v>女</v>
      </c>
      <c r="C90" s="14" t="s">
        <v>34</v>
      </c>
      <c r="D90" s="14" t="s">
        <v>35</v>
      </c>
      <c r="E90" s="15">
        <v>13</v>
      </c>
      <c r="F90" s="16">
        <v>51.2</v>
      </c>
      <c r="G90" s="17">
        <v>0</v>
      </c>
      <c r="H90" s="13">
        <f t="shared" si="9"/>
        <v>30.72</v>
      </c>
      <c r="I90" s="11">
        <v>15</v>
      </c>
      <c r="J90" s="26"/>
    </row>
    <row r="91" spans="1:10" s="3" customFormat="1" ht="15" customHeight="1">
      <c r="A91" s="21"/>
      <c r="B91" s="22"/>
      <c r="C91" s="22"/>
      <c r="D91" s="22"/>
      <c r="E91" s="22"/>
      <c r="F91" s="22"/>
      <c r="G91" s="22"/>
      <c r="H91" s="22"/>
      <c r="I91" s="22"/>
      <c r="J91" s="27"/>
    </row>
    <row r="92" spans="1:10" s="3" customFormat="1" ht="28.5" customHeight="1">
      <c r="A92" s="14" t="str">
        <f>"黄秋萍"</f>
        <v>黄秋萍</v>
      </c>
      <c r="B92" s="14" t="str">
        <f aca="true" t="shared" si="11" ref="B92:B100">"女"</f>
        <v>女</v>
      </c>
      <c r="C92" s="15" t="s">
        <v>36</v>
      </c>
      <c r="D92" s="14" t="s">
        <v>37</v>
      </c>
      <c r="E92" s="15">
        <v>6</v>
      </c>
      <c r="F92" s="16">
        <v>62.8</v>
      </c>
      <c r="G92" s="17">
        <v>85.2</v>
      </c>
      <c r="H92" s="13">
        <f aca="true" t="shared" si="12" ref="H92:H117">F92*0.6+G92*0.4</f>
        <v>71.76</v>
      </c>
      <c r="I92" s="11">
        <v>1</v>
      </c>
      <c r="J92" s="26"/>
    </row>
    <row r="93" spans="1:10" s="3" customFormat="1" ht="28.5" customHeight="1">
      <c r="A93" s="14" t="str">
        <f>"赖萍"</f>
        <v>赖萍</v>
      </c>
      <c r="B93" s="14" t="str">
        <f t="shared" si="11"/>
        <v>女</v>
      </c>
      <c r="C93" s="15" t="s">
        <v>36</v>
      </c>
      <c r="D93" s="14" t="s">
        <v>37</v>
      </c>
      <c r="E93" s="15">
        <v>6</v>
      </c>
      <c r="F93" s="16">
        <v>60.5</v>
      </c>
      <c r="G93" s="17">
        <v>75.4</v>
      </c>
      <c r="H93" s="13">
        <f t="shared" si="12"/>
        <v>66.46000000000001</v>
      </c>
      <c r="I93" s="11">
        <v>2</v>
      </c>
      <c r="J93" s="26"/>
    </row>
    <row r="94" spans="1:10" s="3" customFormat="1" ht="28.5" customHeight="1">
      <c r="A94" s="14" t="str">
        <f>"黄淑杰"</f>
        <v>黄淑杰</v>
      </c>
      <c r="B94" s="14" t="str">
        <f t="shared" si="11"/>
        <v>女</v>
      </c>
      <c r="C94" s="15" t="s">
        <v>36</v>
      </c>
      <c r="D94" s="14" t="s">
        <v>37</v>
      </c>
      <c r="E94" s="15">
        <v>6</v>
      </c>
      <c r="F94" s="16">
        <v>54.4</v>
      </c>
      <c r="G94" s="17">
        <v>77.8</v>
      </c>
      <c r="H94" s="13">
        <f t="shared" si="12"/>
        <v>63.760000000000005</v>
      </c>
      <c r="I94" s="11">
        <v>3</v>
      </c>
      <c r="J94" s="26"/>
    </row>
    <row r="95" spans="1:10" s="3" customFormat="1" ht="28.5" customHeight="1">
      <c r="A95" s="14" t="str">
        <f>"陈亚方"</f>
        <v>陈亚方</v>
      </c>
      <c r="B95" s="14" t="str">
        <f t="shared" si="11"/>
        <v>女</v>
      </c>
      <c r="C95" s="15" t="s">
        <v>36</v>
      </c>
      <c r="D95" s="14" t="s">
        <v>37</v>
      </c>
      <c r="E95" s="15">
        <v>6</v>
      </c>
      <c r="F95" s="16">
        <v>54</v>
      </c>
      <c r="G95" s="17">
        <v>77.5</v>
      </c>
      <c r="H95" s="13">
        <f t="shared" si="12"/>
        <v>63.4</v>
      </c>
      <c r="I95" s="11">
        <v>4</v>
      </c>
      <c r="J95" s="26"/>
    </row>
    <row r="96" spans="1:10" s="3" customFormat="1" ht="28.5" customHeight="1">
      <c r="A96" s="14" t="str">
        <f>"孙计星"</f>
        <v>孙计星</v>
      </c>
      <c r="B96" s="14" t="str">
        <f t="shared" si="11"/>
        <v>女</v>
      </c>
      <c r="C96" s="15" t="s">
        <v>36</v>
      </c>
      <c r="D96" s="14" t="s">
        <v>37</v>
      </c>
      <c r="E96" s="15">
        <v>6</v>
      </c>
      <c r="F96" s="16">
        <v>56.5</v>
      </c>
      <c r="G96" s="17">
        <v>71.8</v>
      </c>
      <c r="H96" s="13">
        <f t="shared" si="12"/>
        <v>62.62</v>
      </c>
      <c r="I96" s="11">
        <v>5</v>
      </c>
      <c r="J96" s="26"/>
    </row>
    <row r="97" spans="1:10" s="3" customFormat="1" ht="28.5" customHeight="1">
      <c r="A97" s="14" t="str">
        <f>"卓少何"</f>
        <v>卓少何</v>
      </c>
      <c r="B97" s="14" t="str">
        <f t="shared" si="11"/>
        <v>女</v>
      </c>
      <c r="C97" s="15" t="s">
        <v>36</v>
      </c>
      <c r="D97" s="14" t="s">
        <v>37</v>
      </c>
      <c r="E97" s="15">
        <v>6</v>
      </c>
      <c r="F97" s="16">
        <v>56.6</v>
      </c>
      <c r="G97" s="17">
        <v>71.5</v>
      </c>
      <c r="H97" s="13">
        <f t="shared" si="12"/>
        <v>62.56</v>
      </c>
      <c r="I97" s="11">
        <v>6</v>
      </c>
      <c r="J97" s="26"/>
    </row>
    <row r="98" spans="1:10" s="3" customFormat="1" ht="28.5" customHeight="1">
      <c r="A98" s="14" t="str">
        <f>"何那玲"</f>
        <v>何那玲</v>
      </c>
      <c r="B98" s="14" t="str">
        <f t="shared" si="11"/>
        <v>女</v>
      </c>
      <c r="C98" s="15" t="s">
        <v>36</v>
      </c>
      <c r="D98" s="14" t="s">
        <v>37</v>
      </c>
      <c r="E98" s="15">
        <v>6</v>
      </c>
      <c r="F98" s="16">
        <v>52.6</v>
      </c>
      <c r="G98" s="17">
        <v>75.6</v>
      </c>
      <c r="H98" s="13">
        <f t="shared" si="12"/>
        <v>61.8</v>
      </c>
      <c r="I98" s="11">
        <v>7</v>
      </c>
      <c r="J98" s="26"/>
    </row>
    <row r="99" spans="1:10" s="3" customFormat="1" ht="28.5" customHeight="1">
      <c r="A99" s="14" t="str">
        <f>"邓明月"</f>
        <v>邓明月</v>
      </c>
      <c r="B99" s="14" t="str">
        <f t="shared" si="11"/>
        <v>女</v>
      </c>
      <c r="C99" s="15" t="s">
        <v>36</v>
      </c>
      <c r="D99" s="14" t="s">
        <v>37</v>
      </c>
      <c r="E99" s="15">
        <v>6</v>
      </c>
      <c r="F99" s="16">
        <v>51.9</v>
      </c>
      <c r="G99" s="17">
        <v>74.8</v>
      </c>
      <c r="H99" s="13">
        <f t="shared" si="12"/>
        <v>61.06</v>
      </c>
      <c r="I99" s="11">
        <v>8</v>
      </c>
      <c r="J99" s="26"/>
    </row>
    <row r="100" spans="1:10" s="3" customFormat="1" ht="28.5" customHeight="1">
      <c r="A100" s="14" t="str">
        <f>"林月"</f>
        <v>林月</v>
      </c>
      <c r="B100" s="14" t="str">
        <f t="shared" si="11"/>
        <v>女</v>
      </c>
      <c r="C100" s="15" t="s">
        <v>36</v>
      </c>
      <c r="D100" s="14" t="s">
        <v>37</v>
      </c>
      <c r="E100" s="15">
        <v>6</v>
      </c>
      <c r="F100" s="16">
        <v>54.2</v>
      </c>
      <c r="G100" s="17">
        <v>69.3</v>
      </c>
      <c r="H100" s="13">
        <f t="shared" si="12"/>
        <v>60.24</v>
      </c>
      <c r="I100" s="11">
        <v>9</v>
      </c>
      <c r="J100" s="26"/>
    </row>
    <row r="101" spans="1:10" s="3" customFormat="1" ht="28.5" customHeight="1">
      <c r="A101" s="14" t="str">
        <f>"符运壮"</f>
        <v>符运壮</v>
      </c>
      <c r="B101" s="14" t="str">
        <f>"男"</f>
        <v>男</v>
      </c>
      <c r="C101" s="15" t="s">
        <v>36</v>
      </c>
      <c r="D101" s="14" t="s">
        <v>37</v>
      </c>
      <c r="E101" s="15">
        <v>6</v>
      </c>
      <c r="F101" s="16">
        <v>57.6</v>
      </c>
      <c r="G101" s="17">
        <v>63.2</v>
      </c>
      <c r="H101" s="13">
        <f t="shared" si="12"/>
        <v>59.84</v>
      </c>
      <c r="I101" s="11">
        <v>10</v>
      </c>
      <c r="J101" s="26"/>
    </row>
    <row r="102" spans="1:10" s="3" customFormat="1" ht="28.5" customHeight="1">
      <c r="A102" s="14" t="str">
        <f>"苏雅"</f>
        <v>苏雅</v>
      </c>
      <c r="B102" s="14" t="str">
        <f>"女"</f>
        <v>女</v>
      </c>
      <c r="C102" s="15" t="s">
        <v>36</v>
      </c>
      <c r="D102" s="14" t="s">
        <v>37</v>
      </c>
      <c r="E102" s="15">
        <v>6</v>
      </c>
      <c r="F102" s="16">
        <v>50.2</v>
      </c>
      <c r="G102" s="17">
        <v>73.6</v>
      </c>
      <c r="H102" s="13">
        <f t="shared" si="12"/>
        <v>59.56</v>
      </c>
      <c r="I102" s="11">
        <v>11</v>
      </c>
      <c r="J102" s="26"/>
    </row>
    <row r="103" spans="1:10" s="3" customFormat="1" ht="28.5" customHeight="1">
      <c r="A103" s="14" t="str">
        <f>"王钰涵"</f>
        <v>王钰涵</v>
      </c>
      <c r="B103" s="14" t="str">
        <f>"女"</f>
        <v>女</v>
      </c>
      <c r="C103" s="15" t="s">
        <v>36</v>
      </c>
      <c r="D103" s="14" t="s">
        <v>37</v>
      </c>
      <c r="E103" s="15">
        <v>6</v>
      </c>
      <c r="F103" s="16">
        <v>54.5</v>
      </c>
      <c r="G103" s="17">
        <v>64.8</v>
      </c>
      <c r="H103" s="13">
        <f t="shared" si="12"/>
        <v>58.62</v>
      </c>
      <c r="I103" s="11">
        <v>12</v>
      </c>
      <c r="J103" s="26"/>
    </row>
    <row r="104" spans="1:10" s="3" customFormat="1" ht="28.5" customHeight="1">
      <c r="A104" s="14" t="str">
        <f>"符群青"</f>
        <v>符群青</v>
      </c>
      <c r="B104" s="14" t="str">
        <f>"女"</f>
        <v>女</v>
      </c>
      <c r="C104" s="15" t="s">
        <v>36</v>
      </c>
      <c r="D104" s="14" t="s">
        <v>37</v>
      </c>
      <c r="E104" s="15">
        <v>6</v>
      </c>
      <c r="F104" s="16">
        <v>48.9</v>
      </c>
      <c r="G104" s="17">
        <v>71.5</v>
      </c>
      <c r="H104" s="13">
        <f t="shared" si="12"/>
        <v>57.94</v>
      </c>
      <c r="I104" s="11">
        <v>13</v>
      </c>
      <c r="J104" s="26"/>
    </row>
    <row r="105" spans="1:10" s="3" customFormat="1" ht="28.5" customHeight="1">
      <c r="A105" s="14" t="str">
        <f>"林尤诚"</f>
        <v>林尤诚</v>
      </c>
      <c r="B105" s="14" t="str">
        <f>"男"</f>
        <v>男</v>
      </c>
      <c r="C105" s="15" t="s">
        <v>36</v>
      </c>
      <c r="D105" s="14" t="s">
        <v>37</v>
      </c>
      <c r="E105" s="15">
        <v>6</v>
      </c>
      <c r="F105" s="16">
        <v>51.7</v>
      </c>
      <c r="G105" s="17">
        <v>67.2</v>
      </c>
      <c r="H105" s="13">
        <f t="shared" si="12"/>
        <v>57.900000000000006</v>
      </c>
      <c r="I105" s="11">
        <v>14</v>
      </c>
      <c r="J105" s="26"/>
    </row>
    <row r="106" spans="1:10" s="3" customFormat="1" ht="28.5" customHeight="1">
      <c r="A106" s="14" t="str">
        <f>"陈小雅"</f>
        <v>陈小雅</v>
      </c>
      <c r="B106" s="14" t="str">
        <f>"女"</f>
        <v>女</v>
      </c>
      <c r="C106" s="15" t="s">
        <v>36</v>
      </c>
      <c r="D106" s="14" t="s">
        <v>37</v>
      </c>
      <c r="E106" s="15">
        <v>6</v>
      </c>
      <c r="F106" s="16">
        <v>51.5</v>
      </c>
      <c r="G106" s="17">
        <v>0</v>
      </c>
      <c r="H106" s="13">
        <f t="shared" si="12"/>
        <v>30.9</v>
      </c>
      <c r="I106" s="11">
        <v>15</v>
      </c>
      <c r="J106" s="26"/>
    </row>
    <row r="107" spans="1:10" s="3" customFormat="1" ht="28.5" customHeight="1">
      <c r="A107" s="14" t="str">
        <f>"苏礼锋"</f>
        <v>苏礼锋</v>
      </c>
      <c r="B107" s="14" t="str">
        <f>"男"</f>
        <v>男</v>
      </c>
      <c r="C107" s="15" t="s">
        <v>36</v>
      </c>
      <c r="D107" s="14" t="s">
        <v>37</v>
      </c>
      <c r="E107" s="15">
        <v>6</v>
      </c>
      <c r="F107" s="16">
        <v>49.7</v>
      </c>
      <c r="G107" s="17">
        <v>0</v>
      </c>
      <c r="H107" s="13">
        <f t="shared" si="12"/>
        <v>29.82</v>
      </c>
      <c r="I107" s="11">
        <v>16</v>
      </c>
      <c r="J107" s="26"/>
    </row>
    <row r="108" spans="1:10" s="3" customFormat="1" ht="28.5" customHeight="1">
      <c r="A108" s="14" t="str">
        <f>"林明锐"</f>
        <v>林明锐</v>
      </c>
      <c r="B108" s="14" t="str">
        <f>"男"</f>
        <v>男</v>
      </c>
      <c r="C108" s="15" t="s">
        <v>36</v>
      </c>
      <c r="D108" s="14" t="s">
        <v>37</v>
      </c>
      <c r="E108" s="15">
        <v>6</v>
      </c>
      <c r="F108" s="16">
        <v>48.8</v>
      </c>
      <c r="G108" s="17">
        <v>0</v>
      </c>
      <c r="H108" s="13">
        <f t="shared" si="12"/>
        <v>29.279999999999998</v>
      </c>
      <c r="I108" s="11">
        <v>17</v>
      </c>
      <c r="J108" s="26"/>
    </row>
    <row r="109" spans="1:10" s="3" customFormat="1" ht="15" customHeight="1">
      <c r="A109" s="21"/>
      <c r="B109" s="22"/>
      <c r="C109" s="22"/>
      <c r="D109" s="22"/>
      <c r="E109" s="22"/>
      <c r="F109" s="22"/>
      <c r="G109" s="22"/>
      <c r="H109" s="22"/>
      <c r="I109" s="22"/>
      <c r="J109" s="27"/>
    </row>
    <row r="110" spans="1:10" s="3" customFormat="1" ht="28.5" customHeight="1">
      <c r="A110" s="14" t="str">
        <f>"伍莉丽"</f>
        <v>伍莉丽</v>
      </c>
      <c r="B110" s="14" t="str">
        <f>"女"</f>
        <v>女</v>
      </c>
      <c r="C110" s="15" t="s">
        <v>38</v>
      </c>
      <c r="D110" s="14" t="s">
        <v>39</v>
      </c>
      <c r="E110" s="15">
        <v>3</v>
      </c>
      <c r="F110" s="16">
        <v>51.7</v>
      </c>
      <c r="G110" s="17">
        <v>78.6</v>
      </c>
      <c r="H110" s="13">
        <f aca="true" t="shared" si="13" ref="H110:H118">F110*0.6+G110*0.4</f>
        <v>62.459999999999994</v>
      </c>
      <c r="I110" s="11">
        <v>1</v>
      </c>
      <c r="J110" s="26"/>
    </row>
    <row r="111" spans="1:10" s="3" customFormat="1" ht="28.5" customHeight="1">
      <c r="A111" s="14" t="str">
        <f>"陈玉环"</f>
        <v>陈玉环</v>
      </c>
      <c r="B111" s="14" t="str">
        <f>"女"</f>
        <v>女</v>
      </c>
      <c r="C111" s="15" t="s">
        <v>38</v>
      </c>
      <c r="D111" s="14" t="s">
        <v>39</v>
      </c>
      <c r="E111" s="15">
        <v>3</v>
      </c>
      <c r="F111" s="16">
        <v>51.3</v>
      </c>
      <c r="G111" s="17">
        <v>76.8</v>
      </c>
      <c r="H111" s="13">
        <f t="shared" si="13"/>
        <v>61.5</v>
      </c>
      <c r="I111" s="11">
        <v>2</v>
      </c>
      <c r="J111" s="26"/>
    </row>
    <row r="112" spans="1:10" s="3" customFormat="1" ht="28.5" customHeight="1">
      <c r="A112" s="14" t="str">
        <f>"陈丹"</f>
        <v>陈丹</v>
      </c>
      <c r="B112" s="14" t="str">
        <f>"女"</f>
        <v>女</v>
      </c>
      <c r="C112" s="15" t="s">
        <v>38</v>
      </c>
      <c r="D112" s="14" t="s">
        <v>39</v>
      </c>
      <c r="E112" s="15">
        <v>3</v>
      </c>
      <c r="F112" s="16">
        <v>55.8</v>
      </c>
      <c r="G112" s="17">
        <v>69.4</v>
      </c>
      <c r="H112" s="13">
        <f t="shared" si="13"/>
        <v>61.24</v>
      </c>
      <c r="I112" s="11">
        <v>3</v>
      </c>
      <c r="J112" s="26"/>
    </row>
    <row r="113" spans="1:10" s="3" customFormat="1" ht="28.5" customHeight="1">
      <c r="A113" s="14" t="str">
        <f>"李亚雄"</f>
        <v>李亚雄</v>
      </c>
      <c r="B113" s="14" t="str">
        <f>"男"</f>
        <v>男</v>
      </c>
      <c r="C113" s="15" t="s">
        <v>38</v>
      </c>
      <c r="D113" s="14" t="s">
        <v>39</v>
      </c>
      <c r="E113" s="15">
        <v>3</v>
      </c>
      <c r="F113" s="16">
        <v>52.2</v>
      </c>
      <c r="G113" s="17">
        <v>74.5</v>
      </c>
      <c r="H113" s="13">
        <f t="shared" si="13"/>
        <v>61.120000000000005</v>
      </c>
      <c r="I113" s="11">
        <v>4</v>
      </c>
      <c r="J113" s="26"/>
    </row>
    <row r="114" spans="1:10" s="3" customFormat="1" ht="28.5" customHeight="1">
      <c r="A114" s="14" t="str">
        <f>"陈建巧"</f>
        <v>陈建巧</v>
      </c>
      <c r="B114" s="14" t="str">
        <f>"女"</f>
        <v>女</v>
      </c>
      <c r="C114" s="15" t="s">
        <v>38</v>
      </c>
      <c r="D114" s="14" t="s">
        <v>39</v>
      </c>
      <c r="E114" s="15">
        <v>3</v>
      </c>
      <c r="F114" s="16">
        <v>60.5</v>
      </c>
      <c r="G114" s="17">
        <v>60.4</v>
      </c>
      <c r="H114" s="13">
        <f t="shared" si="13"/>
        <v>60.459999999999994</v>
      </c>
      <c r="I114" s="11">
        <v>5</v>
      </c>
      <c r="J114" s="26"/>
    </row>
    <row r="115" spans="1:10" s="3" customFormat="1" ht="28.5" customHeight="1">
      <c r="A115" s="14" t="str">
        <f>"李家宁"</f>
        <v>李家宁</v>
      </c>
      <c r="B115" s="14" t="str">
        <f>"男"</f>
        <v>男</v>
      </c>
      <c r="C115" s="15" t="s">
        <v>38</v>
      </c>
      <c r="D115" s="14" t="s">
        <v>39</v>
      </c>
      <c r="E115" s="15">
        <v>3</v>
      </c>
      <c r="F115" s="16">
        <v>56.3</v>
      </c>
      <c r="G115" s="17">
        <v>63.1</v>
      </c>
      <c r="H115" s="13">
        <f t="shared" si="13"/>
        <v>59.019999999999996</v>
      </c>
      <c r="I115" s="11">
        <v>6</v>
      </c>
      <c r="J115" s="26"/>
    </row>
    <row r="116" spans="1:10" s="3" customFormat="1" ht="28.5" customHeight="1">
      <c r="A116" s="14" t="str">
        <f>"张贞伟"</f>
        <v>张贞伟</v>
      </c>
      <c r="B116" s="14" t="str">
        <f>"男"</f>
        <v>男</v>
      </c>
      <c r="C116" s="15" t="s">
        <v>38</v>
      </c>
      <c r="D116" s="14" t="s">
        <v>39</v>
      </c>
      <c r="E116" s="15">
        <v>3</v>
      </c>
      <c r="F116" s="16">
        <v>51.3</v>
      </c>
      <c r="G116" s="17">
        <v>69.9</v>
      </c>
      <c r="H116" s="13">
        <f t="shared" si="13"/>
        <v>58.74</v>
      </c>
      <c r="I116" s="11">
        <v>7</v>
      </c>
      <c r="J116" s="26"/>
    </row>
    <row r="117" spans="1:10" s="3" customFormat="1" ht="28.5" customHeight="1">
      <c r="A117" s="14" t="str">
        <f>"林华暖"</f>
        <v>林华暖</v>
      </c>
      <c r="B117" s="14" t="str">
        <f>"女"</f>
        <v>女</v>
      </c>
      <c r="C117" s="15" t="s">
        <v>38</v>
      </c>
      <c r="D117" s="14" t="s">
        <v>39</v>
      </c>
      <c r="E117" s="15">
        <v>3</v>
      </c>
      <c r="F117" s="16">
        <v>55.2</v>
      </c>
      <c r="G117" s="17">
        <v>62.4</v>
      </c>
      <c r="H117" s="13">
        <f t="shared" si="13"/>
        <v>58.08</v>
      </c>
      <c r="I117" s="11">
        <v>8</v>
      </c>
      <c r="J117" s="26"/>
    </row>
    <row r="118" spans="1:10" s="3" customFormat="1" ht="28.5" customHeight="1">
      <c r="A118" s="14" t="str">
        <f>"吴海梅"</f>
        <v>吴海梅</v>
      </c>
      <c r="B118" s="14" t="str">
        <f>"女"</f>
        <v>女</v>
      </c>
      <c r="C118" s="15" t="s">
        <v>38</v>
      </c>
      <c r="D118" s="14" t="s">
        <v>39</v>
      </c>
      <c r="E118" s="15">
        <v>3</v>
      </c>
      <c r="F118" s="16">
        <v>57.4</v>
      </c>
      <c r="G118" s="17">
        <v>0</v>
      </c>
      <c r="H118" s="13">
        <f t="shared" si="13"/>
        <v>34.44</v>
      </c>
      <c r="I118" s="11">
        <v>9</v>
      </c>
      <c r="J118" s="26"/>
    </row>
  </sheetData>
  <sheetProtection/>
  <autoFilter ref="A3:I118"/>
  <mergeCells count="16">
    <mergeCell ref="A1:J1"/>
    <mergeCell ref="A2:E2"/>
    <mergeCell ref="G2:J2"/>
    <mergeCell ref="A19:J19"/>
    <mergeCell ref="A29:J29"/>
    <mergeCell ref="A33:J33"/>
    <mergeCell ref="A37:J37"/>
    <mergeCell ref="A44:J44"/>
    <mergeCell ref="A47:J47"/>
    <mergeCell ref="A55:J55"/>
    <mergeCell ref="A59:J59"/>
    <mergeCell ref="A63:J63"/>
    <mergeCell ref="A65:J65"/>
    <mergeCell ref="A75:J75"/>
    <mergeCell ref="A91:J91"/>
    <mergeCell ref="A109:J109"/>
  </mergeCells>
  <printOptions/>
  <pageMargins left="0.5118055555555555" right="0.3145833333333333" top="0.5506944444444445" bottom="0.53125" header="0.36944444444444446" footer="0.3305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</dc:creator>
  <cp:keywords/>
  <dc:description/>
  <cp:lastModifiedBy>Administrator</cp:lastModifiedBy>
  <cp:lastPrinted>2016-05-14T07:19:03Z</cp:lastPrinted>
  <dcterms:created xsi:type="dcterms:W3CDTF">2004-11-12T00:23:34Z</dcterms:created>
  <dcterms:modified xsi:type="dcterms:W3CDTF">2020-11-21T13:51:09Z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